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C:\Users\Y7948526\Desktop\26_紛争鉱物\正式回答書\3TG\6.4\Responsible Mineral Procurement\"/>
    </mc:Choice>
  </mc:AlternateContent>
  <xr:revisionPtr revIDLastSave="0" documentId="13_ncr:1_{27618456-AA0C-4745-9A08-DC6FAF56786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16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75" i="5" l="1"/>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9" i="5" s="1"/>
  <c r="C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V186" i="5"/>
  <c r="E186" i="5"/>
  <c r="X186" i="5" s="1"/>
  <c r="V187" i="5"/>
  <c r="E187" i="5"/>
  <c r="X187" i="5" s="1"/>
  <c r="V188" i="5"/>
  <c r="E188" i="5"/>
  <c r="X188" i="5" s="1"/>
  <c r="V189" i="5"/>
  <c r="E189" i="5"/>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V242" i="5"/>
  <c r="E242" i="5"/>
  <c r="X242" i="5" s="1"/>
  <c r="V243" i="5"/>
  <c r="E243" i="5"/>
  <c r="X243" i="5" s="1"/>
  <c r="V244" i="5"/>
  <c r="E244" i="5"/>
  <c r="X244" i="5" s="1"/>
  <c r="V245" i="5"/>
  <c r="E245" i="5"/>
  <c r="X245" i="5" s="1"/>
  <c r="V246" i="5"/>
  <c r="E246" i="5"/>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V289" i="5"/>
  <c r="E289" i="5"/>
  <c r="X289" i="5" s="1"/>
  <c r="V290" i="5"/>
  <c r="E290" i="5"/>
  <c r="X290" i="5" s="1"/>
  <c r="V291" i="5"/>
  <c r="E291" i="5"/>
  <c r="X291" i="5" s="1"/>
  <c r="V292" i="5"/>
  <c r="E292" i="5"/>
  <c r="X292" i="5" s="1"/>
  <c r="V293" i="5"/>
  <c r="E293" i="5"/>
  <c r="X293" i="5" s="1"/>
  <c r="V294" i="5"/>
  <c r="E294" i="5"/>
  <c r="X294" i="5" s="1"/>
  <c r="V295" i="5"/>
  <c r="E295" i="5"/>
  <c r="X295" i="5" s="1"/>
  <c r="V296" i="5"/>
  <c r="E296" i="5"/>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V1734" i="5"/>
  <c r="E1734" i="5"/>
  <c r="X1734" i="5" s="1"/>
  <c r="V1735" i="5"/>
  <c r="E1735" i="5"/>
  <c r="X1735" i="5" s="1"/>
  <c r="V1736" i="5"/>
  <c r="E1736" i="5"/>
  <c r="X1736" i="5" s="1"/>
  <c r="V1737" i="5"/>
  <c r="E1737" i="5"/>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s="1"/>
  <c r="B57" i="6"/>
  <c r="G57" i="6"/>
  <c r="B56" i="6"/>
  <c r="G56" i="6"/>
  <c r="B55" i="6"/>
  <c r="G55" i="6" s="1"/>
  <c r="B54" i="6"/>
  <c r="G54" i="6" s="1"/>
  <c r="B17" i="6"/>
  <c r="B16" i="6"/>
  <c r="B15" i="6"/>
  <c r="B14" i="6"/>
  <c r="G14" i="6"/>
  <c r="H14" i="6" s="1"/>
  <c r="H13" i="6"/>
  <c r="B12" i="6"/>
  <c r="G12" i="6"/>
  <c r="H12" i="6" s="1"/>
  <c r="D12" i="6" s="1"/>
  <c r="B11" i="6"/>
  <c r="G11" i="6"/>
  <c r="H11" i="6" s="1"/>
  <c r="D11" i="6" s="1"/>
  <c r="G10" i="6"/>
  <c r="H10" i="6"/>
  <c r="D10" i="6" s="1"/>
  <c r="G9" i="6"/>
  <c r="H9" i="6" s="1"/>
  <c r="D9"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B90" i="4"/>
  <c r="H67" i="4"/>
  <c r="P47" i="4"/>
  <c r="P46" i="4"/>
  <c r="B46" i="4" s="1"/>
  <c r="A31" i="6" s="1"/>
  <c r="P45" i="4"/>
  <c r="B45" i="4" s="1"/>
  <c r="A30" i="6" s="1"/>
  <c r="P44" i="4"/>
  <c r="P43" i="4"/>
  <c r="Q43" i="4" s="1"/>
  <c r="P41" i="4"/>
  <c r="P40" i="4"/>
  <c r="P39" i="4"/>
  <c r="P38" i="4"/>
  <c r="B38" i="4" s="1"/>
  <c r="B62" i="4" s="1"/>
  <c r="A44" i="6" s="1"/>
  <c r="P37" i="4"/>
  <c r="Q37" i="4" s="1"/>
  <c r="P35" i="4"/>
  <c r="P34" i="4"/>
  <c r="P33" i="4"/>
  <c r="P32" i="4"/>
  <c r="P31" i="4"/>
  <c r="Q31" i="4" s="1"/>
  <c r="P29" i="4"/>
  <c r="B29" i="4" s="1"/>
  <c r="A17" i="6" s="1"/>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I90" i="5"/>
  <c r="H123" i="5"/>
  <c r="J123" i="5"/>
  <c r="I123" i="5"/>
  <c r="R189" i="5"/>
  <c r="AB210" i="5"/>
  <c r="R225" i="5"/>
  <c r="F225" i="5"/>
  <c r="F309" i="5"/>
  <c r="F357" i="5"/>
  <c r="R463" i="5"/>
  <c r="F586" i="5"/>
  <c r="I714" i="5"/>
  <c r="J714" i="5"/>
  <c r="S738" i="5"/>
  <c r="R94" i="5"/>
  <c r="H94" i="5"/>
  <c r="AB170" i="5"/>
  <c r="H452" i="5"/>
  <c r="F452" i="5"/>
  <c r="S1497" i="5"/>
  <c r="I126" i="5"/>
  <c r="H126" i="5"/>
  <c r="H147" i="5"/>
  <c r="I147" i="5"/>
  <c r="F147" i="5"/>
  <c r="R237" i="5"/>
  <c r="F237" i="5"/>
  <c r="J262" i="5"/>
  <c r="AB262" i="5"/>
  <c r="AB298" i="5"/>
  <c r="F451" i="5"/>
  <c r="R453" i="5"/>
  <c r="J453" i="5"/>
  <c r="H453" i="5"/>
  <c r="F453" i="5"/>
  <c r="H107" i="5"/>
  <c r="I107" i="5"/>
  <c r="R125" i="5"/>
  <c r="AB1447" i="5"/>
  <c r="S1447" i="5"/>
  <c r="H87" i="5"/>
  <c r="R90" i="5"/>
  <c r="AB114" i="5"/>
  <c r="R123" i="5"/>
  <c r="H167" i="5"/>
  <c r="R167" i="5"/>
  <c r="H187" i="5"/>
  <c r="R187" i="5"/>
  <c r="I187" i="5"/>
  <c r="I275" i="5"/>
  <c r="F275" i="5"/>
  <c r="I361" i="5"/>
  <c r="J361" i="5"/>
  <c r="H361" i="5"/>
  <c r="F361" i="5"/>
  <c r="I479" i="5"/>
  <c r="H479" i="5"/>
  <c r="F574" i="5"/>
  <c r="S641"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F109" i="5"/>
  <c r="R109" i="5"/>
  <c r="R133" i="5"/>
  <c r="F133" i="5"/>
  <c r="F169" i="5"/>
  <c r="R169" i="5"/>
  <c r="H195" i="5"/>
  <c r="F195" i="5"/>
  <c r="R195" i="5"/>
  <c r="I195" i="5"/>
  <c r="J195"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R77" i="5"/>
  <c r="I77" i="5"/>
  <c r="R89" i="5"/>
  <c r="I89" i="5"/>
  <c r="F129" i="5"/>
  <c r="H199" i="5"/>
  <c r="R199" i="5"/>
  <c r="J199" i="5"/>
  <c r="I199" i="5"/>
  <c r="F199" i="5"/>
  <c r="H131" i="5"/>
  <c r="F131" i="5"/>
  <c r="I131" i="5"/>
  <c r="R131" i="5"/>
  <c r="J131"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82"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B44" i="6" s="1"/>
  <c r="G44" i="6" s="1"/>
  <c r="A38" i="2"/>
  <c r="J4" i="5"/>
  <c r="B41" i="4"/>
  <c r="A2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89" i="5"/>
  <c r="S155" i="5"/>
  <c r="S157" i="5"/>
  <c r="S364" i="5"/>
  <c r="S304" i="5"/>
  <c r="S392" i="5"/>
  <c r="S348" i="5"/>
  <c r="S433" i="5"/>
  <c r="S444" i="5"/>
  <c r="S584" i="5"/>
  <c r="S99" i="5"/>
  <c r="S81" i="5"/>
  <c r="S235" i="5"/>
  <c r="S271" i="5"/>
  <c r="S291" i="5"/>
  <c r="S396" i="5"/>
  <c r="S400" i="5"/>
  <c r="S405" i="5"/>
  <c r="S413" i="5"/>
  <c r="S453" i="5"/>
  <c r="S420" i="5"/>
  <c r="S448" i="5"/>
  <c r="S210"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514" i="5"/>
  <c r="X482" i="5"/>
  <c r="S532" i="5"/>
  <c r="S356" i="5"/>
  <c r="X241" i="5"/>
  <c r="S343" i="5"/>
  <c r="X246" i="5"/>
  <c r="S315"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668" i="5"/>
  <c r="X1508"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s="1"/>
  <c r="B31" i="6"/>
  <c r="G31" i="6" s="1"/>
  <c r="J306" i="5"/>
  <c r="J2417" i="5"/>
  <c r="J2160" i="5"/>
  <c r="F1876" i="5"/>
  <c r="R1770" i="5"/>
  <c r="R1700" i="5"/>
  <c r="I1696" i="5"/>
  <c r="I1672" i="5"/>
  <c r="F1126" i="5"/>
  <c r="F875" i="5"/>
  <c r="R888" i="5"/>
  <c r="X829"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67" i="6" s="1"/>
  <c r="B52" i="6"/>
  <c r="G52" i="6"/>
  <c r="B37" i="6"/>
  <c r="G37" i="6"/>
  <c r="B42" i="6"/>
  <c r="G42" i="6" s="1"/>
  <c r="B40" i="6"/>
  <c r="G40" i="6" s="1"/>
  <c r="B50" i="6"/>
  <c r="G50" i="6" s="1"/>
  <c r="B25" i="6"/>
  <c r="G25" i="6" s="1"/>
  <c r="B35" i="6"/>
  <c r="G35" i="6" s="1"/>
  <c r="F24" i="6"/>
  <c r="F34" i="6" s="1"/>
  <c r="G32" i="6"/>
  <c r="B29" i="6"/>
  <c r="G29" i="6" s="1"/>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D46" i="6" s="1"/>
  <c r="B26" i="6"/>
  <c r="G26" i="6" s="1"/>
  <c r="G21" i="6"/>
  <c r="H21" i="6"/>
  <c r="D21" i="6" s="1"/>
  <c r="B36" i="6"/>
  <c r="G36" i="6" s="1"/>
  <c r="G20" i="6"/>
  <c r="H20" i="6" s="1"/>
  <c r="D20" i="6" s="1"/>
  <c r="B45" i="6"/>
  <c r="G45" i="6" s="1"/>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6"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X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X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X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90" i="5"/>
  <c r="S313" i="5"/>
  <c r="S76" i="5"/>
  <c r="S242" i="5"/>
  <c r="S307" i="5"/>
  <c r="S337" i="5"/>
  <c r="S101" i="5"/>
  <c r="S555" i="5"/>
  <c r="S570" i="5"/>
  <c r="S154" i="5"/>
  <c r="S301" i="5"/>
  <c r="S246" i="5"/>
  <c r="S254" i="5"/>
  <c r="S206" i="5"/>
  <c r="S325" i="5"/>
  <c r="S527" i="5"/>
  <c r="S369" i="5"/>
  <c r="S381" i="5"/>
  <c r="S309" i="5"/>
  <c r="S597" i="5"/>
  <c r="S599" i="5"/>
  <c r="X140" i="5"/>
  <c r="S611" i="5"/>
  <c r="S601" i="5"/>
  <c r="X296" i="5"/>
  <c r="X276" i="5"/>
  <c r="X565" i="5"/>
  <c r="S600" i="5"/>
  <c r="S382" i="5"/>
  <c r="X256" i="5"/>
  <c r="X288" i="5"/>
  <c r="X300" i="5"/>
  <c r="S533" i="5"/>
  <c r="S355" i="5"/>
  <c r="S602" i="5"/>
  <c r="X497" i="5"/>
  <c r="S603" i="5"/>
  <c r="S605" i="5"/>
  <c r="X189" i="5"/>
  <c r="S607" i="5"/>
  <c r="X473" i="5"/>
  <c r="S314" i="5"/>
  <c r="X120"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F36" i="6" l="1"/>
  <c r="H36" i="6" s="1"/>
  <c r="D36" i="6" s="1"/>
  <c r="C10" i="6"/>
  <c r="H26" i="6"/>
  <c r="D26" i="6" s="1"/>
  <c r="K67" i="6"/>
  <c r="F41" i="6"/>
  <c r="H41" i="6" s="1"/>
  <c r="D41" i="6" s="1"/>
  <c r="C41" i="6"/>
  <c r="C31" i="6"/>
  <c r="C46" i="6"/>
  <c r="C16" i="6"/>
  <c r="F51" i="6"/>
  <c r="H51" i="6" s="1"/>
  <c r="D51" i="6" s="1"/>
  <c r="F31" i="6"/>
  <c r="H31" i="6" s="1"/>
  <c r="D31" i="6" s="1"/>
  <c r="C21" i="6"/>
  <c r="C26" i="6"/>
  <c r="F35" i="6"/>
  <c r="H35" i="6" s="1"/>
  <c r="D35" i="6" s="1"/>
  <c r="F40" i="6"/>
  <c r="H40" i="6" s="1"/>
  <c r="D40" i="6" s="1"/>
  <c r="F66" i="6"/>
  <c r="F50" i="6"/>
  <c r="H50" i="6" s="1"/>
  <c r="D50" i="6" s="1"/>
  <c r="F30" i="6"/>
  <c r="H30" i="6" s="1"/>
  <c r="D30" i="6" s="1"/>
  <c r="F45" i="6"/>
  <c r="H45" i="6" s="1"/>
  <c r="D45" i="6" s="1"/>
  <c r="H25" i="6"/>
  <c r="D25" i="6" s="1"/>
  <c r="D15" i="6"/>
  <c r="K66" i="6"/>
  <c r="C30" i="6"/>
  <c r="C15" i="6"/>
  <c r="C35" i="6"/>
  <c r="C45" i="6"/>
  <c r="C20" i="6"/>
  <c r="B67" i="4"/>
  <c r="A48" i="6" s="1"/>
  <c r="B77" i="4"/>
  <c r="A55" i="6" s="1"/>
  <c r="B89" i="4"/>
  <c r="A63" i="6" s="1"/>
  <c r="B37" i="4"/>
  <c r="A23" i="6" s="1"/>
  <c r="B61" i="4"/>
  <c r="A43" i="6" s="1"/>
  <c r="B49" i="4"/>
  <c r="A33" i="6" s="1"/>
  <c r="B85" i="4"/>
  <c r="A60" i="6" s="1"/>
  <c r="B83" i="4"/>
  <c r="A59" i="6" s="1"/>
  <c r="B79" i="4"/>
  <c r="A57" i="6" s="1"/>
  <c r="B75" i="4"/>
  <c r="A54" i="6" s="1"/>
  <c r="B81" i="4"/>
  <c r="A58" i="6" s="1"/>
  <c r="B87" i="4"/>
  <c r="A62" i="6" s="1"/>
  <c r="B55" i="4"/>
  <c r="A38" i="6" s="1"/>
  <c r="B43" i="4"/>
  <c r="A28" i="6" s="1"/>
  <c r="B31" i="4"/>
  <c r="A18" i="6" s="1"/>
  <c r="F52" i="6"/>
  <c r="H52" i="6" s="1"/>
  <c r="D52" i="6" s="1"/>
  <c r="F42" i="6"/>
  <c r="H42" i="6" s="1"/>
  <c r="D42" i="6" s="1"/>
  <c r="F47" i="6"/>
  <c r="H47" i="6" s="1"/>
  <c r="D47" i="6" s="1"/>
  <c r="H27" i="6"/>
  <c r="D27" i="6" s="1"/>
  <c r="F68" i="6"/>
  <c r="F32" i="6"/>
  <c r="H32" i="6" s="1"/>
  <c r="D32" i="6" s="1"/>
  <c r="F37" i="6"/>
  <c r="H37" i="6" s="1"/>
  <c r="D37" i="6" s="1"/>
  <c r="C42" i="6"/>
  <c r="C17" i="6"/>
  <c r="K68" i="6"/>
  <c r="C22" i="6"/>
  <c r="C52" i="6"/>
  <c r="C27" i="6"/>
  <c r="D14" i="6"/>
  <c r="C14" i="6"/>
  <c r="B34" i="6"/>
  <c r="G34" i="6" s="1"/>
  <c r="H34" i="6" s="1"/>
  <c r="F49" i="6"/>
  <c r="H49" i="6" s="1"/>
  <c r="D49" i="6" s="1"/>
  <c r="B39" i="6"/>
  <c r="G39" i="6" s="1"/>
  <c r="F65" i="6"/>
  <c r="F44" i="6"/>
  <c r="H44" i="6" s="1"/>
  <c r="D44" i="6" s="1"/>
  <c r="F54" i="6"/>
  <c r="G19" i="6"/>
  <c r="H19" i="6" s="1"/>
  <c r="D19" i="6" s="1"/>
  <c r="B49" i="6"/>
  <c r="G49" i="6" s="1"/>
  <c r="F29" i="6"/>
  <c r="H29" i="6" s="1"/>
  <c r="D29" i="6" s="1"/>
  <c r="F39" i="6"/>
  <c r="H39" i="6" s="1"/>
  <c r="D39" i="6" s="1"/>
  <c r="B24" i="6"/>
  <c r="G24" i="6" s="1"/>
  <c r="H24" i="6" s="1"/>
  <c r="C29" i="6"/>
  <c r="C39" i="6"/>
  <c r="C12" i="6"/>
  <c r="C11" i="6"/>
  <c r="C9" i="6"/>
  <c r="C8" i="6"/>
  <c r="C7" i="6"/>
  <c r="C6" i="6"/>
  <c r="C5" i="6"/>
  <c r="B59" i="4"/>
  <c r="A42" i="6" s="1"/>
  <c r="B65" i="4"/>
  <c r="A47" i="6" s="1"/>
  <c r="B52" i="4"/>
  <c r="A36" i="6" s="1"/>
  <c r="C4" i="6"/>
  <c r="B7" i="5"/>
  <c r="C51" i="5"/>
  <c r="C25" i="5"/>
  <c r="C60" i="5"/>
  <c r="C27" i="5"/>
  <c r="C65" i="5"/>
  <c r="C28" i="5"/>
  <c r="C67" i="5"/>
  <c r="B33" i="5"/>
  <c r="C41" i="5"/>
  <c r="C68" i="5"/>
  <c r="B41" i="5"/>
  <c r="C43" i="5"/>
  <c r="C73" i="5"/>
  <c r="B49" i="5"/>
  <c r="AB49" i="5" s="1"/>
  <c r="C44" i="5"/>
  <c r="B53" i="4"/>
  <c r="A37" i="6" s="1"/>
  <c r="B71" i="4"/>
  <c r="A52" i="6" s="1"/>
  <c r="B25" i="5"/>
  <c r="AB25" i="5" s="1"/>
  <c r="C59" i="5"/>
  <c r="C36" i="5"/>
  <c r="B73" i="5"/>
  <c r="AB73" i="5" s="1"/>
  <c r="C57" i="5"/>
  <c r="C35" i="5"/>
  <c r="B65" i="5"/>
  <c r="C52" i="5"/>
  <c r="C33" i="5"/>
  <c r="B57" i="5"/>
  <c r="C74" i="5"/>
  <c r="C66" i="5"/>
  <c r="C58" i="5"/>
  <c r="C50" i="5"/>
  <c r="C42" i="5"/>
  <c r="C34" i="5"/>
  <c r="C26" i="5"/>
  <c r="B74" i="5"/>
  <c r="B66" i="5"/>
  <c r="B58" i="5"/>
  <c r="B50" i="5"/>
  <c r="B42" i="5"/>
  <c r="B34" i="5"/>
  <c r="B26" i="5"/>
  <c r="C72" i="5"/>
  <c r="C64" i="5"/>
  <c r="C56" i="5"/>
  <c r="C48" i="5"/>
  <c r="C40" i="5"/>
  <c r="C32" i="5"/>
  <c r="C24" i="5"/>
  <c r="B72" i="5"/>
  <c r="B64" i="5"/>
  <c r="B56" i="5"/>
  <c r="B48" i="5"/>
  <c r="B40" i="5"/>
  <c r="B32" i="5"/>
  <c r="B24" i="5"/>
  <c r="C71" i="5"/>
  <c r="C63" i="5"/>
  <c r="C55" i="5"/>
  <c r="C47" i="5"/>
  <c r="C39" i="5"/>
  <c r="C31" i="5"/>
  <c r="C23" i="5"/>
  <c r="B71" i="5"/>
  <c r="B63" i="5"/>
  <c r="B55" i="5"/>
  <c r="B47" i="5"/>
  <c r="B39" i="5"/>
  <c r="B31" i="5"/>
  <c r="B23" i="5"/>
  <c r="C70" i="5"/>
  <c r="C62" i="5"/>
  <c r="C54" i="5"/>
  <c r="C46" i="5"/>
  <c r="C38" i="5"/>
  <c r="C30" i="5"/>
  <c r="C22" i="5"/>
  <c r="B70" i="5"/>
  <c r="B62" i="5"/>
  <c r="B54" i="5"/>
  <c r="B46" i="5"/>
  <c r="B38" i="5"/>
  <c r="B30" i="5"/>
  <c r="B22" i="5"/>
  <c r="C69" i="5"/>
  <c r="C61" i="5"/>
  <c r="C53" i="5"/>
  <c r="C45" i="5"/>
  <c r="C37" i="5"/>
  <c r="C29" i="5"/>
  <c r="C21" i="5"/>
  <c r="B69" i="5"/>
  <c r="B61" i="5"/>
  <c r="B53" i="5"/>
  <c r="B45" i="5"/>
  <c r="B37" i="5"/>
  <c r="B29" i="5"/>
  <c r="B21" i="5"/>
  <c r="B68" i="5"/>
  <c r="B60" i="5"/>
  <c r="B52" i="5"/>
  <c r="B44" i="5"/>
  <c r="B36" i="5"/>
  <c r="B28" i="5"/>
  <c r="B67" i="5"/>
  <c r="B59" i="5"/>
  <c r="B51" i="5"/>
  <c r="B43" i="5"/>
  <c r="B35" i="5"/>
  <c r="B27" i="5"/>
  <c r="B64" i="4"/>
  <c r="A46" i="6" s="1"/>
  <c r="B58" i="4"/>
  <c r="A41" i="6" s="1"/>
  <c r="B70" i="4"/>
  <c r="A51" i="6" s="1"/>
  <c r="B68" i="4"/>
  <c r="A49" i="6" s="1"/>
  <c r="B35" i="4"/>
  <c r="A22" i="6" s="1"/>
  <c r="A14" i="6"/>
  <c r="D55" i="4"/>
  <c r="B33" i="4"/>
  <c r="A20" i="6" s="1"/>
  <c r="D74" i="4"/>
  <c r="C16" i="5"/>
  <c r="B20" i="5"/>
  <c r="B12" i="5"/>
  <c r="B6" i="5"/>
  <c r="D67" i="4"/>
  <c r="C14" i="5"/>
  <c r="B18" i="5"/>
  <c r="B10" i="5"/>
  <c r="B11" i="5"/>
  <c r="D31" i="4"/>
  <c r="C13" i="5"/>
  <c r="B17" i="5"/>
  <c r="B9" i="5"/>
  <c r="B5" i="5"/>
  <c r="D49" i="4"/>
  <c r="C20" i="5"/>
  <c r="C12" i="5"/>
  <c r="B16" i="5"/>
  <c r="C6" i="5"/>
  <c r="B19" i="5"/>
  <c r="D43" i="4"/>
  <c r="C19" i="5"/>
  <c r="C11" i="5"/>
  <c r="B15" i="5"/>
  <c r="C5" i="5"/>
  <c r="D61" i="4"/>
  <c r="C18" i="5"/>
  <c r="C10" i="5"/>
  <c r="B14" i="5"/>
  <c r="C8" i="5"/>
  <c r="B8" i="5"/>
  <c r="C15" i="5"/>
  <c r="C7" i="5"/>
  <c r="C17" i="5"/>
  <c r="C9" i="5"/>
  <c r="B13" i="5"/>
  <c r="B63" i="4"/>
  <c r="A45" i="6" s="1"/>
  <c r="B69" i="4"/>
  <c r="A50" i="6" s="1"/>
  <c r="B51" i="4"/>
  <c r="A35" i="6" s="1"/>
  <c r="B57" i="4"/>
  <c r="A40" i="6" s="1"/>
  <c r="G43" i="4"/>
  <c r="G37" i="4"/>
  <c r="B50" i="4"/>
  <c r="A34" i="6" s="1"/>
  <c r="B56" i="4"/>
  <c r="A39" i="6" s="1"/>
  <c r="A24" i="6"/>
  <c r="G61" i="4"/>
  <c r="G55" i="4"/>
  <c r="G74" i="4"/>
  <c r="G67" i="4"/>
  <c r="B34" i="4"/>
  <c r="A21" i="6" s="1"/>
  <c r="G49" i="4"/>
  <c r="G31" i="4"/>
  <c r="G64" i="6"/>
  <c r="C40" i="6" l="1"/>
  <c r="C50" i="6"/>
  <c r="C36" i="6"/>
  <c r="C51" i="6"/>
  <c r="C25" i="6"/>
  <c r="C47" i="6"/>
  <c r="C37" i="6"/>
  <c r="C32" i="6"/>
  <c r="D34" i="6"/>
  <c r="C34" i="6"/>
  <c r="D24" i="6"/>
  <c r="C24" i="6"/>
  <c r="V59" i="5"/>
  <c r="H59" i="5" s="1"/>
  <c r="C49" i="6"/>
  <c r="K65" i="6"/>
  <c r="C19" i="6"/>
  <c r="C44" i="6"/>
  <c r="B2" i="6"/>
  <c r="C2" i="6"/>
  <c r="F63" i="6"/>
  <c r="H63" i="6" s="1"/>
  <c r="H54" i="6"/>
  <c r="F59" i="6"/>
  <c r="H59" i="6" s="1"/>
  <c r="F57" i="6"/>
  <c r="H57" i="6" s="1"/>
  <c r="F62" i="6"/>
  <c r="H62" i="6" s="1"/>
  <c r="F60" i="6"/>
  <c r="H60" i="6" s="1"/>
  <c r="F58" i="6"/>
  <c r="H58" i="6" s="1"/>
  <c r="F55" i="6"/>
  <c r="V43" i="5"/>
  <c r="F43" i="5" s="1"/>
  <c r="V27" i="5"/>
  <c r="J27" i="5" s="1"/>
  <c r="V65" i="5"/>
  <c r="G65" i="5" s="1"/>
  <c r="V67" i="5"/>
  <c r="F67" i="5" s="1"/>
  <c r="V51" i="5"/>
  <c r="I51" i="5" s="1"/>
  <c r="V25" i="5"/>
  <c r="G25" i="5" s="1"/>
  <c r="AB33" i="5"/>
  <c r="AB41" i="5"/>
  <c r="V49" i="5"/>
  <c r="G49" i="5" s="1"/>
  <c r="AB57" i="5"/>
  <c r="V41" i="5"/>
  <c r="F41" i="5" s="1"/>
  <c r="AB65" i="5"/>
  <c r="V35" i="5"/>
  <c r="J35" i="5" s="1"/>
  <c r="V33" i="5"/>
  <c r="G33" i="5" s="1"/>
  <c r="V73" i="5"/>
  <c r="G73" i="5" s="1"/>
  <c r="V57" i="5"/>
  <c r="G57" i="5" s="1"/>
  <c r="G43" i="5"/>
  <c r="F69" i="6"/>
  <c r="C69" i="6" s="1"/>
  <c r="V36" i="5"/>
  <c r="AB36" i="5"/>
  <c r="AB45" i="5"/>
  <c r="V53" i="5"/>
  <c r="G53" i="5" s="1"/>
  <c r="AB62" i="5"/>
  <c r="V70" i="5"/>
  <c r="G70" i="5" s="1"/>
  <c r="V23" i="5"/>
  <c r="G23" i="5" s="1"/>
  <c r="AB32" i="5"/>
  <c r="V40" i="5"/>
  <c r="AB50" i="5"/>
  <c r="V58" i="5"/>
  <c r="AB35" i="5"/>
  <c r="AB52" i="5"/>
  <c r="V52" i="5"/>
  <c r="AB61" i="5"/>
  <c r="V69" i="5"/>
  <c r="G69" i="5" s="1"/>
  <c r="V22" i="5"/>
  <c r="G22" i="5" s="1"/>
  <c r="AB31" i="5"/>
  <c r="V39" i="5"/>
  <c r="AB48" i="5"/>
  <c r="V56" i="5"/>
  <c r="AB66" i="5"/>
  <c r="V74" i="5"/>
  <c r="G74" i="5" s="1"/>
  <c r="V66" i="5"/>
  <c r="G66" i="5" s="1"/>
  <c r="AB43" i="5"/>
  <c r="AB60" i="5"/>
  <c r="V60" i="5"/>
  <c r="AB69" i="5"/>
  <c r="AB22" i="5"/>
  <c r="V30" i="5"/>
  <c r="G30" i="5" s="1"/>
  <c r="AB39" i="5"/>
  <c r="V47" i="5"/>
  <c r="AB56" i="5"/>
  <c r="V64" i="5"/>
  <c r="G64" i="5" s="1"/>
  <c r="AB74" i="5"/>
  <c r="AB51" i="5"/>
  <c r="V68" i="5"/>
  <c r="AB68" i="5"/>
  <c r="V21" i="5"/>
  <c r="G21" i="5" s="1"/>
  <c r="AB30" i="5"/>
  <c r="V38" i="5"/>
  <c r="G38" i="5" s="1"/>
  <c r="AB47" i="5"/>
  <c r="V55" i="5"/>
  <c r="G55" i="5" s="1"/>
  <c r="AB64" i="5"/>
  <c r="V72" i="5"/>
  <c r="G72" i="5" s="1"/>
  <c r="V26" i="5"/>
  <c r="AB59" i="5"/>
  <c r="AB21" i="5"/>
  <c r="V29" i="5"/>
  <c r="G29" i="5" s="1"/>
  <c r="AB38" i="5"/>
  <c r="V46" i="5"/>
  <c r="G46" i="5" s="1"/>
  <c r="AB55" i="5"/>
  <c r="V63" i="5"/>
  <c r="G63" i="5" s="1"/>
  <c r="AB72" i="5"/>
  <c r="AB26" i="5"/>
  <c r="V34" i="5"/>
  <c r="G34" i="5" s="1"/>
  <c r="AB27" i="5"/>
  <c r="AB53" i="5"/>
  <c r="AB70" i="5"/>
  <c r="V31" i="5"/>
  <c r="G31" i="5" s="1"/>
  <c r="V48" i="5"/>
  <c r="G48" i="5" s="1"/>
  <c r="AB67" i="5"/>
  <c r="AB29" i="5"/>
  <c r="V37" i="5"/>
  <c r="G37" i="5" s="1"/>
  <c r="AB46" i="5"/>
  <c r="V54" i="5"/>
  <c r="G54" i="5" s="1"/>
  <c r="AB63" i="5"/>
  <c r="V71" i="5"/>
  <c r="G71" i="5" s="1"/>
  <c r="V24" i="5"/>
  <c r="G24" i="5" s="1"/>
  <c r="AB34" i="5"/>
  <c r="V42" i="5"/>
  <c r="G42" i="5" s="1"/>
  <c r="AB44" i="5"/>
  <c r="V44" i="5"/>
  <c r="V61" i="5"/>
  <c r="G61" i="5" s="1"/>
  <c r="AB23" i="5"/>
  <c r="AB40" i="5"/>
  <c r="AB58" i="5"/>
  <c r="V28" i="5"/>
  <c r="AB28" i="5"/>
  <c r="AB37" i="5"/>
  <c r="V45" i="5"/>
  <c r="G45" i="5" s="1"/>
  <c r="AB54" i="5"/>
  <c r="V62" i="5"/>
  <c r="AB71" i="5"/>
  <c r="AB24" i="5"/>
  <c r="V32" i="5"/>
  <c r="G32" i="5" s="1"/>
  <c r="AB42" i="5"/>
  <c r="V50" i="5"/>
  <c r="G50" i="5" s="1"/>
  <c r="V13" i="5"/>
  <c r="V9" i="5"/>
  <c r="V18" i="5"/>
  <c r="G18" i="5" s="1"/>
  <c r="V6" i="5"/>
  <c r="G6" i="5" s="1"/>
  <c r="AB17" i="5"/>
  <c r="AB6" i="5"/>
  <c r="V7" i="5"/>
  <c r="V5" i="5"/>
  <c r="V12" i="5"/>
  <c r="AB20" i="5"/>
  <c r="AB16" i="5"/>
  <c r="V20" i="5"/>
  <c r="G20" i="5" s="1"/>
  <c r="AB11" i="5"/>
  <c r="V16" i="5"/>
  <c r="V17" i="5"/>
  <c r="AB15" i="5"/>
  <c r="AB8" i="5"/>
  <c r="V11" i="5"/>
  <c r="G11" i="5" s="1"/>
  <c r="AB10" i="5"/>
  <c r="AB12" i="5"/>
  <c r="V8" i="5"/>
  <c r="G8" i="5" s="1"/>
  <c r="V19" i="5"/>
  <c r="AB18" i="5"/>
  <c r="V15" i="5"/>
  <c r="G15" i="5" s="1"/>
  <c r="AB14" i="5"/>
  <c r="AB5" i="5"/>
  <c r="V14" i="5"/>
  <c r="AB7" i="5"/>
  <c r="AB13" i="5"/>
  <c r="V10" i="5"/>
  <c r="AB19" i="5"/>
  <c r="AB9" i="5"/>
  <c r="B64" i="6"/>
  <c r="H64" i="6"/>
  <c r="R65" i="5" l="1"/>
  <c r="I65" i="5"/>
  <c r="E65" i="5"/>
  <c r="F65" i="5"/>
  <c r="E25" i="5"/>
  <c r="H65" i="5"/>
  <c r="J65" i="5"/>
  <c r="I43" i="5"/>
  <c r="H43" i="5"/>
  <c r="R59" i="5"/>
  <c r="E43" i="5"/>
  <c r="I27" i="5"/>
  <c r="R43" i="5"/>
  <c r="R27" i="5"/>
  <c r="I59" i="5"/>
  <c r="H27" i="5"/>
  <c r="F59" i="5"/>
  <c r="F27" i="5"/>
  <c r="G59" i="5"/>
  <c r="E27" i="5"/>
  <c r="J59" i="5"/>
  <c r="J43" i="5"/>
  <c r="G27" i="5"/>
  <c r="D57" i="6"/>
  <c r="C57" i="6"/>
  <c r="D59" i="6"/>
  <c r="C59" i="6"/>
  <c r="D62" i="6"/>
  <c r="C62" i="6"/>
  <c r="D54" i="6"/>
  <c r="C54" i="6"/>
  <c r="R51" i="5"/>
  <c r="D63" i="6"/>
  <c r="C63" i="6"/>
  <c r="I35" i="5"/>
  <c r="H35" i="5"/>
  <c r="G51" i="5"/>
  <c r="E59" i="5"/>
  <c r="X59" i="5" s="1"/>
  <c r="F56" i="6"/>
  <c r="H56" i="6" s="1"/>
  <c r="H55" i="6"/>
  <c r="D58" i="6"/>
  <c r="C58" i="6"/>
  <c r="D60" i="6"/>
  <c r="C60" i="6"/>
  <c r="F33" i="5"/>
  <c r="E51" i="5"/>
  <c r="J57" i="5"/>
  <c r="R57" i="5"/>
  <c r="H57" i="5"/>
  <c r="J51" i="5"/>
  <c r="F25" i="5"/>
  <c r="H73" i="5"/>
  <c r="H51" i="5"/>
  <c r="J25" i="5"/>
  <c r="G67" i="5"/>
  <c r="G35" i="5"/>
  <c r="I25" i="5"/>
  <c r="R67" i="5"/>
  <c r="F49" i="5"/>
  <c r="R49" i="5"/>
  <c r="H49" i="5"/>
  <c r="H67" i="5"/>
  <c r="I67" i="5"/>
  <c r="E67" i="5"/>
  <c r="J67" i="5"/>
  <c r="I49" i="5"/>
  <c r="F51" i="5"/>
  <c r="R25" i="5"/>
  <c r="E49" i="5"/>
  <c r="X49" i="5" s="1"/>
  <c r="I41" i="5"/>
  <c r="E41" i="5"/>
  <c r="X41" i="5" s="1"/>
  <c r="G41" i="5"/>
  <c r="J49" i="5"/>
  <c r="J33" i="5"/>
  <c r="I73" i="5"/>
  <c r="H25" i="5"/>
  <c r="R41" i="5"/>
  <c r="G66" i="6"/>
  <c r="H66" i="6" s="1"/>
  <c r="D66" i="6" s="1"/>
  <c r="R73" i="5"/>
  <c r="E35" i="5"/>
  <c r="X35" i="5" s="1"/>
  <c r="J73" i="5"/>
  <c r="H41" i="5"/>
  <c r="E73" i="5"/>
  <c r="X73" i="5" s="1"/>
  <c r="J41" i="5"/>
  <c r="H33" i="5"/>
  <c r="R35" i="5"/>
  <c r="F57" i="5"/>
  <c r="I33" i="5"/>
  <c r="R33" i="5"/>
  <c r="I57" i="5"/>
  <c r="E33" i="5"/>
  <c r="X33" i="5" s="1"/>
  <c r="F35" i="5"/>
  <c r="E57" i="5"/>
  <c r="X57" i="5" s="1"/>
  <c r="F73" i="5"/>
  <c r="I60" i="5"/>
  <c r="F60" i="5"/>
  <c r="E60" i="5"/>
  <c r="R60" i="5"/>
  <c r="J60" i="5"/>
  <c r="H60" i="5"/>
  <c r="G60" i="5"/>
  <c r="G65" i="6"/>
  <c r="H65" i="6" s="1"/>
  <c r="D65" i="6" s="1"/>
  <c r="E61" i="5"/>
  <c r="J61" i="5"/>
  <c r="R61" i="5"/>
  <c r="F61" i="5"/>
  <c r="H61" i="5"/>
  <c r="I61" i="5"/>
  <c r="E37" i="5"/>
  <c r="H37" i="5"/>
  <c r="R37" i="5"/>
  <c r="I37" i="5"/>
  <c r="J37" i="5"/>
  <c r="F37" i="5"/>
  <c r="J55" i="5"/>
  <c r="R55" i="5"/>
  <c r="E55" i="5"/>
  <c r="H55" i="5"/>
  <c r="I55" i="5"/>
  <c r="F55" i="5"/>
  <c r="H58" i="5"/>
  <c r="E58" i="5"/>
  <c r="R58" i="5"/>
  <c r="F58" i="5"/>
  <c r="J58" i="5"/>
  <c r="I58" i="5"/>
  <c r="I26" i="5"/>
  <c r="H26" i="5"/>
  <c r="E26" i="5"/>
  <c r="F26" i="5"/>
  <c r="J26" i="5"/>
  <c r="R26" i="5"/>
  <c r="G67" i="6"/>
  <c r="H67" i="6" s="1"/>
  <c r="D67" i="6" s="1"/>
  <c r="J31" i="5"/>
  <c r="E31" i="5"/>
  <c r="H31" i="5"/>
  <c r="F31" i="5"/>
  <c r="I31" i="5"/>
  <c r="R31" i="5"/>
  <c r="E29" i="5"/>
  <c r="R29" i="5"/>
  <c r="F29" i="5"/>
  <c r="I29" i="5"/>
  <c r="H29" i="5"/>
  <c r="J29" i="5"/>
  <c r="E72" i="5"/>
  <c r="F72" i="5"/>
  <c r="J72" i="5"/>
  <c r="R72" i="5"/>
  <c r="I72" i="5"/>
  <c r="H72" i="5"/>
  <c r="J47" i="5"/>
  <c r="E47" i="5"/>
  <c r="F47" i="5"/>
  <c r="R47" i="5"/>
  <c r="I47" i="5"/>
  <c r="H47" i="5"/>
  <c r="R30" i="5"/>
  <c r="E30" i="5"/>
  <c r="H30" i="5"/>
  <c r="I30" i="5"/>
  <c r="F30" i="5"/>
  <c r="J30" i="5"/>
  <c r="E74" i="5"/>
  <c r="H74" i="5"/>
  <c r="J74" i="5"/>
  <c r="F74" i="5"/>
  <c r="R74" i="5"/>
  <c r="I74" i="5"/>
  <c r="I23" i="5"/>
  <c r="R23" i="5"/>
  <c r="H23" i="5"/>
  <c r="E23" i="5"/>
  <c r="J23" i="5"/>
  <c r="F23" i="5"/>
  <c r="R39" i="5"/>
  <c r="I39" i="5"/>
  <c r="E39" i="5"/>
  <c r="H39" i="5"/>
  <c r="J39" i="5"/>
  <c r="F39" i="5"/>
  <c r="E22" i="5"/>
  <c r="I22" i="5"/>
  <c r="R22" i="5"/>
  <c r="H22" i="5"/>
  <c r="F22" i="5"/>
  <c r="J22" i="5"/>
  <c r="E53" i="5"/>
  <c r="I53" i="5"/>
  <c r="J53" i="5"/>
  <c r="R53" i="5"/>
  <c r="H53" i="5"/>
  <c r="F53" i="5"/>
  <c r="J52" i="5"/>
  <c r="E52" i="5"/>
  <c r="G52" i="5"/>
  <c r="R52" i="5"/>
  <c r="I52" i="5"/>
  <c r="H52" i="5"/>
  <c r="F52" i="5"/>
  <c r="E28" i="5"/>
  <c r="G28" i="5"/>
  <c r="J28" i="5"/>
  <c r="I28" i="5"/>
  <c r="F28" i="5"/>
  <c r="R28" i="5"/>
  <c r="H28" i="5"/>
  <c r="E71" i="5"/>
  <c r="R71" i="5"/>
  <c r="F71" i="5"/>
  <c r="J71" i="5"/>
  <c r="I71" i="5"/>
  <c r="H71" i="5"/>
  <c r="E21" i="5"/>
  <c r="J21" i="5"/>
  <c r="R21" i="5"/>
  <c r="F21" i="5"/>
  <c r="H21" i="5"/>
  <c r="I21" i="5"/>
  <c r="G47" i="5"/>
  <c r="X25" i="5"/>
  <c r="J40" i="5"/>
  <c r="E40" i="5"/>
  <c r="R40" i="5"/>
  <c r="H40" i="5"/>
  <c r="I40" i="5"/>
  <c r="F40" i="5"/>
  <c r="E44" i="5"/>
  <c r="F44" i="5"/>
  <c r="R44" i="5"/>
  <c r="I44" i="5"/>
  <c r="J44" i="5"/>
  <c r="G44" i="5"/>
  <c r="H44" i="5"/>
  <c r="R36" i="5"/>
  <c r="I36" i="5"/>
  <c r="E36" i="5"/>
  <c r="J36" i="5"/>
  <c r="H36" i="5"/>
  <c r="F36" i="5"/>
  <c r="G36" i="5"/>
  <c r="F54" i="5"/>
  <c r="E54" i="5"/>
  <c r="I54" i="5"/>
  <c r="R54" i="5"/>
  <c r="H54" i="5"/>
  <c r="J54" i="5"/>
  <c r="H42" i="5"/>
  <c r="E42" i="5"/>
  <c r="J42" i="5"/>
  <c r="I42" i="5"/>
  <c r="F42" i="5"/>
  <c r="R42" i="5"/>
  <c r="E46" i="5"/>
  <c r="R46" i="5"/>
  <c r="F46" i="5"/>
  <c r="H46" i="5"/>
  <c r="I46" i="5"/>
  <c r="J46" i="5"/>
  <c r="E64" i="5"/>
  <c r="J64" i="5"/>
  <c r="H64" i="5"/>
  <c r="R64" i="5"/>
  <c r="I64" i="5"/>
  <c r="F64" i="5"/>
  <c r="G39" i="5"/>
  <c r="E69" i="5"/>
  <c r="R69" i="5"/>
  <c r="I69" i="5"/>
  <c r="F69" i="5"/>
  <c r="J69" i="5"/>
  <c r="H69" i="5"/>
  <c r="G40" i="5"/>
  <c r="E62" i="5"/>
  <c r="I62" i="5"/>
  <c r="F62" i="5"/>
  <c r="R62" i="5"/>
  <c r="H62" i="5"/>
  <c r="J62" i="5"/>
  <c r="E50" i="5"/>
  <c r="H50" i="5"/>
  <c r="F50" i="5"/>
  <c r="J50" i="5"/>
  <c r="I50" i="5"/>
  <c r="R50" i="5"/>
  <c r="G68" i="6"/>
  <c r="H68" i="6" s="1"/>
  <c r="D68" i="6" s="1"/>
  <c r="E45" i="5"/>
  <c r="I45" i="5"/>
  <c r="R45" i="5"/>
  <c r="J45" i="5"/>
  <c r="H45" i="5"/>
  <c r="F45" i="5"/>
  <c r="J34" i="5"/>
  <c r="E34" i="5"/>
  <c r="R34" i="5"/>
  <c r="H34" i="5"/>
  <c r="F34" i="5"/>
  <c r="I34" i="5"/>
  <c r="E63" i="5"/>
  <c r="F63" i="5"/>
  <c r="J63" i="5"/>
  <c r="H63" i="5"/>
  <c r="I63" i="5"/>
  <c r="R63" i="5"/>
  <c r="X65" i="5"/>
  <c r="J68" i="5"/>
  <c r="R68" i="5"/>
  <c r="I68" i="5"/>
  <c r="E68" i="5"/>
  <c r="G68" i="5"/>
  <c r="H68" i="5"/>
  <c r="F68" i="5"/>
  <c r="R56" i="5"/>
  <c r="E56" i="5"/>
  <c r="F56" i="5"/>
  <c r="J56" i="5"/>
  <c r="I56" i="5"/>
  <c r="H56" i="5"/>
  <c r="G58" i="5"/>
  <c r="H70" i="5"/>
  <c r="E70" i="5"/>
  <c r="I70" i="5"/>
  <c r="R70" i="5"/>
  <c r="F70" i="5"/>
  <c r="J70" i="5"/>
  <c r="R24" i="5"/>
  <c r="E24" i="5"/>
  <c r="F24" i="5"/>
  <c r="H24" i="5"/>
  <c r="I24" i="5"/>
  <c r="J24" i="5"/>
  <c r="F32" i="5"/>
  <c r="E32" i="5"/>
  <c r="J32" i="5"/>
  <c r="R32" i="5"/>
  <c r="I32" i="5"/>
  <c r="H32" i="5"/>
  <c r="G62" i="5"/>
  <c r="F48" i="5"/>
  <c r="R48" i="5"/>
  <c r="E48" i="5"/>
  <c r="I48" i="5"/>
  <c r="H48" i="5"/>
  <c r="J48" i="5"/>
  <c r="G26" i="5"/>
  <c r="H38" i="5"/>
  <c r="E38" i="5"/>
  <c r="R38" i="5"/>
  <c r="I38" i="5"/>
  <c r="F38" i="5"/>
  <c r="J38" i="5"/>
  <c r="J66" i="5"/>
  <c r="E66" i="5"/>
  <c r="R66" i="5"/>
  <c r="F66" i="5"/>
  <c r="H66" i="5"/>
  <c r="I66" i="5"/>
  <c r="G56" i="5"/>
  <c r="I16" i="5"/>
  <c r="H16" i="5"/>
  <c r="J16" i="5"/>
  <c r="F16" i="5"/>
  <c r="E16" i="5"/>
  <c r="R16" i="5"/>
  <c r="J5" i="5"/>
  <c r="F5" i="5"/>
  <c r="I5" i="5"/>
  <c r="R5" i="5"/>
  <c r="E5" i="5"/>
  <c r="H5" i="5"/>
  <c r="F9" i="5"/>
  <c r="H9" i="5"/>
  <c r="J9" i="5"/>
  <c r="E9" i="5"/>
  <c r="R9" i="5"/>
  <c r="I9" i="5"/>
  <c r="G5" i="5"/>
  <c r="F15" i="5"/>
  <c r="R15" i="5"/>
  <c r="E15" i="5"/>
  <c r="H15" i="5"/>
  <c r="J15" i="5"/>
  <c r="I15" i="5"/>
  <c r="J7" i="5"/>
  <c r="F7" i="5"/>
  <c r="I7" i="5"/>
  <c r="E7" i="5"/>
  <c r="H7" i="5"/>
  <c r="R7" i="5"/>
  <c r="R8" i="5"/>
  <c r="H8" i="5"/>
  <c r="J8" i="5"/>
  <c r="I8" i="5"/>
  <c r="F8" i="5"/>
  <c r="E8" i="5"/>
  <c r="G7" i="5"/>
  <c r="G9" i="5"/>
  <c r="I19" i="5"/>
  <c r="R19" i="5"/>
  <c r="E19" i="5"/>
  <c r="F19" i="5"/>
  <c r="H19" i="5"/>
  <c r="J19" i="5"/>
  <c r="J12" i="5"/>
  <c r="R12" i="5"/>
  <c r="F12" i="5"/>
  <c r="H12" i="5"/>
  <c r="E12" i="5"/>
  <c r="I12" i="5"/>
  <c r="E10" i="5"/>
  <c r="H10" i="5"/>
  <c r="I10" i="5"/>
  <c r="F10" i="5"/>
  <c r="R10" i="5"/>
  <c r="J10" i="5"/>
  <c r="E17" i="5"/>
  <c r="H17" i="5"/>
  <c r="I17" i="5"/>
  <c r="J17" i="5"/>
  <c r="R17" i="5"/>
  <c r="F17" i="5"/>
  <c r="E6" i="5"/>
  <c r="J6" i="5"/>
  <c r="R6" i="5"/>
  <c r="I6" i="5"/>
  <c r="F6" i="5"/>
  <c r="H6" i="5"/>
  <c r="H13" i="5"/>
  <c r="R13" i="5"/>
  <c r="E13" i="5"/>
  <c r="J13" i="5"/>
  <c r="I13" i="5"/>
  <c r="F13" i="5"/>
  <c r="E14" i="5"/>
  <c r="R14" i="5"/>
  <c r="J14" i="5"/>
  <c r="H14" i="5"/>
  <c r="F14" i="5"/>
  <c r="I14" i="5"/>
  <c r="G14" i="5"/>
  <c r="E11" i="5"/>
  <c r="H11" i="5"/>
  <c r="R11" i="5"/>
  <c r="J11" i="5"/>
  <c r="F11" i="5"/>
  <c r="I11" i="5"/>
  <c r="G10" i="5"/>
  <c r="G17" i="5"/>
  <c r="R20" i="5"/>
  <c r="J20" i="5"/>
  <c r="F20" i="5"/>
  <c r="E20" i="5"/>
  <c r="I20" i="5"/>
  <c r="H20" i="5"/>
  <c r="G13" i="5"/>
  <c r="G19" i="5"/>
  <c r="G16" i="5"/>
  <c r="G12" i="5"/>
  <c r="E18" i="5"/>
  <c r="I18" i="5"/>
  <c r="H18" i="5"/>
  <c r="F18" i="5"/>
  <c r="R18" i="5"/>
  <c r="J18" i="5"/>
  <c r="D64" i="6"/>
  <c r="C64" i="6"/>
  <c r="S33" i="5"/>
  <c r="S65" i="5"/>
  <c r="S51" i="5"/>
  <c r="S67" i="5"/>
  <c r="S35" i="5"/>
  <c r="S73" i="5"/>
  <c r="S49" i="5"/>
  <c r="S59" i="5"/>
  <c r="S25" i="5"/>
  <c r="S43" i="5"/>
  <c r="S57" i="5"/>
  <c r="S41" i="5"/>
  <c r="S27" i="5"/>
  <c r="X43" i="5" l="1"/>
  <c r="X27" i="5"/>
  <c r="D55" i="6"/>
  <c r="C55" i="6"/>
  <c r="D56" i="6"/>
  <c r="C56" i="6"/>
  <c r="X51" i="5"/>
  <c r="X67" i="5"/>
  <c r="C66" i="6"/>
  <c r="C67" i="6"/>
  <c r="C65" i="6"/>
  <c r="C68" i="6"/>
  <c r="X64" i="5"/>
  <c r="X36" i="5"/>
  <c r="X21" i="5"/>
  <c r="X48" i="5"/>
  <c r="X32" i="5"/>
  <c r="X24" i="5"/>
  <c r="X50" i="5"/>
  <c r="X69" i="5"/>
  <c r="X44" i="5"/>
  <c r="X60" i="5"/>
  <c r="X63" i="5"/>
  <c r="X45" i="5"/>
  <c r="X54" i="5"/>
  <c r="X42" i="5"/>
  <c r="X22" i="5"/>
  <c r="X61" i="5"/>
  <c r="X68" i="5"/>
  <c r="X34" i="5"/>
  <c r="X66" i="5"/>
  <c r="X53" i="5"/>
  <c r="X23" i="5"/>
  <c r="X55" i="5"/>
  <c r="X30" i="5"/>
  <c r="X31" i="5"/>
  <c r="X38" i="5"/>
  <c r="X52" i="5"/>
  <c r="X74" i="5"/>
  <c r="X29" i="5"/>
  <c r="X26" i="5"/>
  <c r="X37" i="5"/>
  <c r="X56" i="5"/>
  <c r="X46" i="5"/>
  <c r="X40" i="5"/>
  <c r="X58" i="5"/>
  <c r="X70" i="5"/>
  <c r="X62" i="5"/>
  <c r="X71" i="5"/>
  <c r="X28" i="5"/>
  <c r="X39" i="5"/>
  <c r="X72" i="5"/>
  <c r="X47" i="5"/>
  <c r="X14" i="5"/>
  <c r="X11" i="5"/>
  <c r="X10" i="5"/>
  <c r="X15" i="5"/>
  <c r="X7" i="5"/>
  <c r="X16" i="5"/>
  <c r="X17" i="5"/>
  <c r="X12" i="5"/>
  <c r="X19" i="5"/>
  <c r="X5" i="5"/>
  <c r="G69" i="6" a="1"/>
  <c r="G69" i="6" s="1"/>
  <c r="H69" i="6" s="1"/>
  <c r="H70" i="6" s="1"/>
  <c r="D2" i="6" s="1"/>
  <c r="X20" i="5"/>
  <c r="X18" i="5"/>
  <c r="X13" i="5"/>
  <c r="X6" i="5"/>
  <c r="X9" i="5"/>
  <c r="X8" i="5"/>
  <c r="S30" i="5"/>
  <c r="T27" i="5"/>
  <c r="S8" i="5"/>
  <c r="S28" i="5"/>
  <c r="T51" i="5"/>
  <c r="S11" i="5"/>
  <c r="S7" i="5"/>
  <c r="S16" i="5"/>
  <c r="S6" i="5"/>
  <c r="S58" i="5"/>
  <c r="S62" i="5"/>
  <c r="S40" i="5"/>
  <c r="T49" i="5"/>
  <c r="S68" i="5"/>
  <c r="T35" i="5"/>
  <c r="S60" i="5"/>
  <c r="T57" i="5"/>
  <c r="S19" i="5"/>
  <c r="S72" i="5"/>
  <c r="S56" i="5"/>
  <c r="S47" i="5"/>
  <c r="T65" i="5"/>
  <c r="T33" i="5"/>
  <c r="S48" i="5"/>
  <c r="S69" i="5"/>
  <c r="S54" i="5"/>
  <c r="S44" i="5"/>
  <c r="S20" i="5"/>
  <c r="S46" i="5"/>
  <c r="T41" i="5"/>
  <c r="S64" i="5"/>
  <c r="S38" i="5"/>
  <c r="S63" i="5"/>
  <c r="S42" i="5"/>
  <c r="S23" i="5"/>
  <c r="S53" i="5"/>
  <c r="S9" i="5"/>
  <c r="S39" i="5"/>
  <c r="S74" i="5"/>
  <c r="T73" i="5"/>
  <c r="T59" i="5"/>
  <c r="S71" i="5"/>
  <c r="S32" i="5"/>
  <c r="S66" i="5"/>
  <c r="S31" i="5"/>
  <c r="S29" i="5"/>
  <c r="S21" i="5"/>
  <c r="S15" i="5"/>
  <c r="S5" i="5"/>
  <c r="S17" i="5"/>
  <c r="S55" i="5"/>
  <c r="T67" i="5"/>
  <c r="S12" i="5"/>
  <c r="S22" i="5"/>
  <c r="S61" i="5"/>
  <c r="S52" i="5"/>
  <c r="S70" i="5"/>
  <c r="S18" i="5"/>
  <c r="T43" i="5"/>
  <c r="S13" i="5"/>
  <c r="S37" i="5"/>
  <c r="T25" i="5"/>
  <c r="S10" i="5"/>
  <c r="S36" i="5"/>
  <c r="S24" i="5"/>
  <c r="S45" i="5"/>
  <c r="S26" i="5"/>
  <c r="S34" i="5"/>
  <c r="S14" i="5"/>
  <c r="S50" i="5"/>
  <c r="T50" i="5"/>
  <c r="T6" i="5"/>
  <c r="T19" i="5"/>
  <c r="T7" i="5"/>
  <c r="T60" i="5"/>
  <c r="T11" i="5"/>
  <c r="T14" i="5"/>
  <c r="T13" i="5"/>
  <c r="T17" i="5"/>
  <c r="T71" i="5"/>
  <c r="T38" i="5"/>
  <c r="T34" i="5"/>
  <c r="T18" i="5"/>
  <c r="T5" i="5"/>
  <c r="T74" i="5"/>
  <c r="T64" i="5"/>
  <c r="T56" i="5"/>
  <c r="T26" i="5"/>
  <c r="T70" i="5"/>
  <c r="T15" i="5"/>
  <c r="T39" i="5"/>
  <c r="T46" i="5"/>
  <c r="T72" i="5"/>
  <c r="T16" i="5"/>
  <c r="T45" i="5"/>
  <c r="T52" i="5"/>
  <c r="T21" i="5"/>
  <c r="T9" i="5"/>
  <c r="T20" i="5"/>
  <c r="T24" i="5"/>
  <c r="T61" i="5"/>
  <c r="T29" i="5"/>
  <c r="T53" i="5"/>
  <c r="T44" i="5"/>
  <c r="T36" i="5"/>
  <c r="T22" i="5"/>
  <c r="T31" i="5"/>
  <c r="T23" i="5"/>
  <c r="T54" i="5"/>
  <c r="T68" i="5"/>
  <c r="T28" i="5"/>
  <c r="T10" i="5"/>
  <c r="T12" i="5"/>
  <c r="T66" i="5"/>
  <c r="T42" i="5"/>
  <c r="T69" i="5"/>
  <c r="T40" i="5"/>
  <c r="T8" i="5"/>
  <c r="T37" i="5"/>
  <c r="T55" i="5"/>
  <c r="T32" i="5"/>
  <c r="T63" i="5"/>
  <c r="T48" i="5"/>
  <c r="T62" i="5"/>
  <c r="T30" i="5"/>
  <c r="T47" i="5"/>
  <c r="T5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<sst xmlns="http://schemas.openxmlformats.org/spreadsheetml/2006/main" count="22721" uniqueCount="15928">
  <si>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</si>
  <si>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</si>
  <si>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</si>
  <si>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</si>
  <si>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</si>
  <si>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</si>
  <si>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</si>
  <si>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</si>
  <si>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</si>
  <si>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</si>
  <si>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</si>
  <si>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</si>
  <si>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</si>
  <si>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</si>
  <si>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</si>
  <si>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</si>
  <si>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</si>
  <si>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</si>
  <si>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</si>
  <si>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</si>
  <si>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</si>
  <si>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</si>
  <si>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</si>
  <si>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</si>
  <si>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</si>
  <si>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</si>
  <si>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</si>
  <si>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</si>
  <si>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</si>
  <si>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</si>
  <si>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</si>
  <si>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</si>
  <si>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</si>
  <si>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</si>
  <si>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</si>
  <si>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</si>
  <si>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</si>
  <si>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</si>
  <si>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</si>
  <si>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</si>
  <si>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</si>
  <si>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</si>
  <si>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</si>
  <si>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</si>
  <si>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</si>
  <si>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</si>
  <si>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</si>
  <si>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</si>
  <si>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</si>
  <si>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</si>
  <si>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</si>
  <si>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</si>
  <si>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</si>
  <si>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</si>
  <si>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</si>
  <si>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</si>
  <si>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</si>
  <si>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</si>
  <si>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</si>
  <si>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</si>
  <si>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</si>
  <si>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</si>
  <si>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</si>
  <si>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</si>
  <si>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</si>
  <si>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</si>
  <si>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</si>
  <si>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</si>
  <si>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</si>
  <si>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</si>
  <si>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</si>
  <si>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</si>
  <si>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</si>
  <si>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</si>
  <si>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</si>
  <si>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</si>
  <si>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</si>
  <si>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</si>
  <si>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</si>
  <si>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</si>
  <si>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</si>
  <si>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</si>
  <si>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</si>
  <si>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</si>
  <si>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</si>
  <si>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</si>
  <si>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</si>
  <si>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</si>
  <si>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</si>
  <si>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</si>
  <si>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</si>
  <si>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</si>
  <si>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</si>
  <si>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</si>
  <si>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</si>
  <si>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</si>
  <si>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</si>
  <si>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</si>
  <si>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</si>
  <si>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</si>
  <si>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</si>
  <si>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</si>
  <si>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</si>
  <si>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</si>
  <si>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</si>
  <si>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</si>
  <si>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</si>
  <si>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</si>
  <si>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</si>
  <si>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</si>
  <si>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</si>
  <si>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</si>
  <si>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</si>
  <si>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</si>
  <si>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</si>
  <si>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</si>
  <si>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</si>
  <si>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</si>
  <si>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</si>
  <si>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</si>
  <si>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</si>
  <si>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</si>
  <si>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</si>
  <si>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</si>
  <si>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</si>
  <si>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</si>
  <si>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</si>
  <si>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</si>
  <si>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</si>
  <si>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</si>
  <si>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</si>
  <si>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</si>
  <si>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</si>
  <si>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</si>
  <si>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</si>
  <si>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</si>
  <si>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</si>
  <si>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</si>
  <si>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</si>
  <si>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</si>
  <si>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</si>
  <si>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</si>
  <si>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</si>
  <si>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</si>
  <si>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</si>
  <si>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</si>
  <si>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</si>
  <si>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</si>
  <si>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</si>
  <si>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</si>
  <si>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</si>
  <si>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</si>
  <si>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</si>
  <si>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</si>
  <si>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</si>
  <si>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</si>
  <si>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</si>
  <si>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</si>
  <si>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</si>
  <si>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</si>
  <si>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</si>
  <si>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</si>
  <si>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</si>
  <si>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</si>
  <si>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</si>
  <si>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</si>
  <si>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</si>
  <si>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</si>
  <si>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</si>
  <si>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</si>
  <si>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</si>
  <si>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</si>
  <si>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</si>
  <si>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</si>
  <si>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</si>
  <si>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</si>
  <si>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</si>
  <si>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</si>
  <si>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</si>
  <si>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</si>
  <si>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</si>
  <si>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</si>
  <si>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</si>
  <si>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</si>
  <si>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</si>
  <si>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</si>
  <si>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</si>
  <si>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</si>
  <si>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</si>
  <si>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</si>
  <si>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</si>
  <si>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</si>
  <si>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</si>
  <si>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</si>
  <si>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</si>
  <si>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</si>
  <si>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</si>
  <si>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</si>
  <si>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</si>
  <si>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</si>
  <si>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</si>
  <si>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</si>
  <si>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</si>
  <si>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</si>
  <si>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</si>
  <si>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</si>
  <si>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</si>
  <si>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</si>
  <si>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</si>
  <si>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</si>
  <si>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</si>
  <si>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</si>
  <si>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</si>
  <si>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</si>
  <si>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</si>
  <si>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</si>
  <si>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</si>
  <si>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</si>
  <si>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</si>
  <si>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</si>
  <si>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</si>
  <si>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</si>
  <si>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</si>
  <si>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</si>
  <si>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</si>
  <si>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</si>
  <si>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</si>
  <si>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</si>
  <si>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</si>
  <si>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</si>
  <si>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</si>
  <si>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</si>
  <si>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</si>
  <si>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</si>
  <si>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</si>
  <si>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</si>
  <si>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</si>
  <si>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</si>
  <si>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</si>
  <si>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</si>
  <si>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</si>
  <si>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</si>
  <si>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</si>
  <si>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</si>
  <si>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</si>
  <si>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</si>
  <si>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</si>
  <si>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</si>
  <si>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</si>
  <si>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</si>
  <si>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</si>
  <si>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</si>
  <si>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</si>
  <si>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</si>
  <si>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</si>
  <si>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</si>
  <si>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</si>
  <si>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</si>
  <si>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</si>
  <si>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</si>
  <si>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</si>
  <si>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</si>
  <si>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</si>
  <si>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</si>
  <si>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</si>
  <si>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</si>
  <si>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</si>
  <si>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</si>
  <si>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</si>
  <si>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</si>
  <si>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</si>
  <si>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</si>
  <si>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</si>
  <si>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</si>
  <si>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</si>
  <si>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</si>
  <si>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</si>
  <si>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</si>
  <si>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</si>
  <si>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</si>
  <si>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</si>
  <si>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</si>
  <si>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</si>
  <si>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</si>
  <si>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</si>
  <si>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</si>
  <si>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</si>
  <si>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</si>
  <si>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</si>
  <si>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</si>
  <si>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</si>
  <si>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</si>
  <si>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</si>
  <si>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</si>
  <si>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</si>
  <si>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</si>
  <si>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</si>
  <si>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</si>
  <si>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</si>
  <si>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</si>
  <si>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</si>
  <si>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</si>
  <si>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</si>
  <si>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</si>
  <si>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</si>
  <si>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</si>
  <si>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</si>
  <si>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</si>
  <si>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</si>
  <si>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</si>
  <si>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</si>
  <si>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</si>
  <si>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</si>
  <si>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</si>
  <si>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</si>
  <si>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</si>
  <si>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</si>
  <si>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</si>
  <si>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</si>
  <si>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</si>
  <si>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</si>
  <si>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</si>
  <si>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</si>
  <si>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</si>
  <si>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</si>
  <si>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</si>
  <si>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</si>
  <si>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</si>
  <si>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</si>
  <si>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</si>
  <si>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</si>
  <si>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</si>
  <si>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</si>
  <si>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</si>
  <si>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</si>
  <si>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</si>
  <si>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</si>
  <si>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</si>
  <si>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</si>
  <si>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</si>
  <si>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</si>
  <si>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</si>
  <si>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</si>
  <si>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</si>
  <si>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</si>
  <si>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</si>
  <si>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</si>
  <si>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</si>
  <si>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</si>
  <si>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</si>
  <si>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</si>
  <si>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</si>
  <si>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</si>
  <si>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</si>
  <si>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</si>
  <si>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</si>
  <si>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</si>
  <si>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</si>
  <si>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</si>
  <si>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</si>
  <si>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</si>
  <si>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</si>
  <si>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</si>
  <si>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</si>
  <si>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</si>
  <si>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</si>
  <si>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</si>
  <si>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</si>
  <si>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</si>
  <si>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</si>
  <si>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</si>
  <si>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</si>
  <si>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</si>
  <si>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</si>
  <si>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</si>
  <si>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</si>
  <si>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</si>
  <si>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</si>
  <si>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</si>
  <si>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</si>
  <si>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</si>
  <si>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</si>
  <si>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</si>
  <si>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</si>
  <si>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</si>
  <si>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</si>
  <si>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</si>
  <si>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</si>
  <si>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</si>
  <si>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</si>
  <si>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</si>
  <si>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</si>
  <si>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</si>
  <si>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</si>
  <si>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</si>
  <si>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</si>
  <si>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</si>
  <si>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</si>
  <si>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</si>
  <si>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</si>
  <si>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</si>
  <si>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</si>
  <si>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</si>
  <si>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</si>
  <si>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</si>
  <si>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</si>
  <si>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</si>
  <si>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</si>
  <si>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</si>
  <si>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</si>
  <si>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</si>
  <si>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</si>
  <si>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</si>
  <si>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</si>
  <si>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</si>
  <si>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</si>
  <si>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</si>
  <si>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</si>
  <si>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</si>
  <si>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</si>
  <si>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</si>
  <si>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</si>
  <si>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</si>
  <si>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</si>
  <si>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</si>
  <si>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</si>
  <si>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</si>
  <si>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</si>
  <si>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</si>
  <si>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</si>
  <si>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</si>
  <si>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</si>
  <si>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</si>
  <si>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</si>
  <si>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</si>
  <si>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</si>
  <si>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</si>
  <si>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</si>
  <si>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</si>
  <si>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</si>
  <si>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</si>
  <si>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</si>
  <si>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</si>
  <si>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</si>
  <si>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</si>
  <si>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</si>
  <si>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</si>
  <si>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</si>
  <si>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</si>
  <si>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</si>
  <si>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</si>
  <si>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</si>
  <si>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</si>
  <si>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</si>
  <si>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</si>
  <si>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</si>
  <si>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</si>
  <si>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</si>
  <si>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</si>
  <si>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</si>
  <si>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</si>
  <si>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</si>
  <si>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</si>
  <si>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</si>
  <si>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</si>
  <si>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</si>
  <si>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</si>
  <si>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</si>
  <si>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</si>
  <si>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</si>
  <si>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</si>
  <si>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</si>
  <si>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</si>
  <si>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</si>
  <si>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</si>
  <si>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</si>
  <si>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</si>
  <si>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</si>
  <si>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</si>
  <si>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</si>
  <si>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</si>
  <si>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</si>
  <si>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</si>
  <si>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</si>
  <si>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</si>
  <si>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</si>
  <si>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</si>
  <si>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</si>
  <si>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</si>
  <si>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</si>
  <si>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</si>
  <si>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</si>
  <si>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</si>
  <si>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</si>
  <si>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</si>
  <si>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</si>
  <si>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</si>
  <si>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</si>
  <si>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</si>
  <si>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</si>
  <si>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</si>
  <si>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</si>
  <si>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</si>
  <si>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</si>
  <si>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</si>
  <si>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</si>
  <si>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</si>
  <si>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</si>
  <si>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</si>
  <si>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</si>
  <si>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</si>
  <si>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</si>
  <si>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</si>
  <si>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</si>
  <si>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</si>
  <si>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</si>
  <si>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</si>
  <si>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</si>
  <si>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</si>
  <si>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</si>
  <si>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</si>
  <si>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</si>
  <si>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</si>
  <si>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</si>
  <si>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</si>
  <si>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</si>
  <si>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</si>
  <si>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</si>
  <si>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</si>
  <si>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</si>
  <si>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</si>
  <si>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</si>
  <si>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</si>
  <si>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</si>
  <si>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</si>
  <si>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</si>
  <si>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</si>
  <si>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</si>
  <si>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</si>
  <si>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</si>
  <si>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</si>
  <si>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</si>
  <si>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</si>
  <si>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</si>
  <si>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</si>
  <si>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</si>
  <si>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</si>
  <si>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</si>
  <si>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</si>
  <si>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</si>
  <si>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</si>
  <si>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</si>
  <si>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</si>
  <si>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</si>
  <si>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</si>
  <si>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</si>
  <si>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</si>
  <si>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</si>
  <si>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</si>
  <si>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</si>
  <si>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</si>
  <si>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</si>
  <si>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</si>
  <si>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</si>
  <si>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</si>
  <si>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</si>
  <si>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</si>
  <si>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</si>
  <si>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</si>
  <si>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</si>
  <si>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</si>
  <si>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</si>
  <si>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</si>
  <si>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</si>
  <si>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</si>
  <si>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</si>
  <si>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</si>
  <si>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</si>
  <si>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</si>
  <si>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</si>
  <si>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</si>
  <si>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</si>
  <si>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</si>
  <si>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</si>
  <si>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</si>
  <si>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</si>
  <si>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</si>
  <si>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</si>
  <si>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</si>
  <si>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</si>
  <si>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</si>
  <si>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</si>
  <si>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</si>
  <si>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</si>
  <si>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</si>
  <si>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</si>
  <si>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</si>
  <si>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</si>
  <si>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</si>
  <si>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</si>
  <si>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</si>
  <si>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</si>
  <si>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</si>
  <si>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</si>
  <si>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</si>
  <si>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</si>
  <si>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</si>
  <si>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</si>
  <si>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</si>
  <si>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</si>
  <si>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</si>
  <si>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</si>
  <si>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</si>
  <si>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</si>
  <si>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</si>
  <si>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</si>
  <si>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</si>
  <si>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</si>
  <si>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</si>
  <si>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</si>
  <si>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</si>
  <si>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</si>
  <si>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</si>
  <si>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</si>
  <si>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</si>
  <si>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</si>
  <si>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</si>
  <si>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</si>
  <si>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</si>
  <si>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</si>
  <si>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</si>
  <si>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</si>
  <si>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</si>
  <si>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</si>
  <si>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</si>
  <si>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</si>
  <si>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</si>
  <si>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</si>
  <si>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</si>
  <si>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</si>
  <si>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</si>
  <si>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</si>
  <si>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</si>
  <si>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</si>
  <si>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</si>
  <si>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</si>
  <si>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</si>
  <si>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</si>
  <si>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</si>
  <si>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</si>
  <si>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</si>
  <si>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</si>
  <si>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</si>
  <si>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</si>
  <si>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</si>
  <si>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</si>
  <si>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</si>
  <si>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</si>
  <si>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</si>
  <si>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</si>
  <si>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</si>
  <si>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</si>
  <si>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</si>
  <si>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</si>
  <si>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</si>
  <si>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</si>
  <si>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</si>
  <si>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</si>
  <si>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</si>
  <si>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</si>
  <si>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</si>
  <si>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</si>
  <si>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</si>
  <si>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</si>
  <si>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</si>
  <si>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</si>
  <si>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</si>
  <si>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</si>
  <si>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</si>
  <si>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</si>
  <si>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</si>
  <si>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</si>
  <si>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</si>
  <si>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</si>
  <si>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</si>
  <si>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</si>
  <si>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</si>
  <si>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</si>
  <si>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</si>
  <si>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</si>
  <si>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</si>
  <si>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</si>
  <si>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</si>
  <si>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</si>
  <si>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</si>
  <si>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</si>
  <si>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</si>
  <si>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</si>
  <si>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</si>
  <si>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</si>
  <si>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</si>
  <si>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</si>
  <si>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</si>
  <si>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</si>
  <si>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</si>
  <si>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</si>
  <si>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</si>
  <si>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</si>
  <si>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</si>
  <si>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</si>
  <si>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</si>
  <si>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</si>
  <si>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</si>
  <si>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</si>
  <si>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</si>
  <si>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</si>
  <si>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</si>
  <si>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</si>
  <si>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</si>
  <si>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</si>
  <si>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</si>
  <si>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</si>
  <si>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</si>
  <si>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</si>
  <si>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</si>
  <si>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</si>
  <si>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</si>
  <si>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</si>
  <si>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</si>
  <si>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</si>
  <si>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</si>
  <si>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</si>
  <si>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</si>
  <si>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</si>
  <si>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</si>
  <si>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</si>
  <si>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</si>
  <si>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</si>
  <si>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</si>
  <si>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</si>
  <si>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</si>
  <si>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</si>
  <si>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</si>
  <si>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</si>
  <si>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</si>
  <si>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</si>
  <si>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</si>
  <si>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</si>
  <si>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</si>
  <si>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</si>
  <si>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</si>
  <si>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</si>
  <si>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</si>
  <si>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</si>
  <si>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</si>
  <si>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</si>
  <si>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</si>
  <si>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</si>
  <si>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</si>
  <si>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</si>
  <si>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</si>
  <si>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</si>
  <si>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</si>
  <si>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</si>
  <si>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</si>
  <si>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</si>
  <si>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</si>
  <si>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</si>
  <si>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</si>
  <si>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</si>
  <si>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</si>
  <si>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</si>
  <si>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</si>
  <si>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</si>
  <si>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</si>
  <si>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</si>
  <si>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</si>
  <si>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</si>
  <si>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</si>
  <si>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</si>
  <si>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</si>
  <si>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</si>
  <si>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</si>
  <si>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</si>
  <si>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</si>
  <si>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</si>
  <si>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</si>
  <si>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</si>
  <si>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</si>
  <si>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</si>
  <si>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</si>
  <si>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</si>
  <si>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</si>
  <si>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</si>
  <si>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</si>
  <si>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</si>
  <si>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</si>
  <si>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</si>
  <si>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</si>
  <si>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</si>
  <si>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</si>
  <si>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</si>
  <si>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</si>
  <si>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</si>
  <si>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</si>
  <si>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</si>
  <si>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</si>
  <si>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</si>
  <si>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</si>
  <si>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</si>
  <si>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</si>
  <si>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</si>
  <si>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</si>
  <si>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</si>
  <si>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</si>
  <si>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</si>
  <si>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</si>
  <si>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</si>
  <si>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</si>
  <si>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</si>
  <si>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</si>
  <si>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</si>
  <si>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</si>
  <si>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</si>
  <si>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</si>
  <si>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</si>
  <si>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</si>
  <si>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</si>
  <si>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</si>
  <si>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</si>
  <si>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</si>
  <si>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</si>
  <si>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</si>
  <si>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</si>
  <si>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</si>
  <si>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</si>
  <si>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</si>
  <si>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</si>
  <si>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</si>
  <si>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</si>
  <si>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</si>
  <si>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</si>
  <si>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</si>
  <si>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</si>
  <si>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</si>
  <si>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</si>
  <si>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</si>
  <si>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</si>
  <si>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</si>
  <si>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</si>
  <si>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</si>
  <si>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</si>
  <si>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</si>
  <si>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</si>
  <si>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</si>
  <si>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</si>
  <si>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</si>
  <si>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</si>
  <si>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</si>
  <si>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</si>
  <si>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</si>
  <si>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</si>
  <si>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</si>
  <si>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</si>
  <si>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</si>
  <si>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</si>
  <si>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</si>
  <si>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</si>
  <si>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</si>
  <si>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</si>
  <si>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</si>
  <si>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</si>
  <si>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</si>
  <si>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</si>
  <si>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</si>
  <si>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</si>
  <si>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</si>
  <si>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</si>
  <si>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</si>
  <si>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</si>
  <si>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</si>
  <si>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</si>
  <si>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</si>
  <si>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</si>
  <si>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</si>
  <si>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</si>
  <si>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</si>
  <si>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</si>
  <si>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</si>
  <si>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</si>
  <si>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</si>
  <si>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</si>
  <si>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</si>
  <si>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</si>
  <si>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</si>
  <si>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</si>
  <si>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</si>
  <si>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</si>
  <si>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</si>
  <si>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</si>
  <si>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</si>
  <si>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</si>
  <si>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</si>
  <si>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</si>
  <si>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</si>
  <si>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</si>
  <si>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</si>
  <si>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</si>
  <si>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</si>
  <si>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</si>
  <si>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</si>
  <si>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</si>
  <si>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</si>
  <si>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</si>
  <si>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</si>
  <si>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</si>
  <si>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</si>
  <si>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</si>
  <si>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</si>
  <si>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</si>
  <si>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</si>
  <si>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</si>
  <si>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</si>
  <si>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</si>
  <si>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</si>
  <si>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</si>
  <si>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</si>
  <si>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</si>
  <si>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</si>
  <si>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</si>
  <si>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</si>
  <si>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</si>
  <si>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</si>
  <si>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</si>
  <si>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</si>
  <si>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</si>
  <si>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</si>
  <si>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</si>
  <si>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</si>
  <si>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</si>
  <si>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</si>
  <si>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</si>
  <si>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</si>
  <si>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</si>
  <si>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</si>
  <si>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</si>
  <si>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</si>
  <si>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</si>
  <si>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</si>
  <si>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</si>
  <si>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</si>
  <si>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</si>
  <si>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</si>
  <si>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</si>
  <si>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</si>
  <si>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</si>
  <si>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</si>
  <si>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</si>
  <si>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</si>
  <si>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</si>
  <si>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</si>
  <si>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</si>
  <si>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</si>
  <si>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</si>
  <si>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</si>
  <si>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</si>
  <si>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</si>
  <si>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</si>
  <si>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</si>
  <si>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</si>
  <si>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</si>
  <si>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</si>
  <si>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</si>
  <si>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</si>
  <si>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</si>
  <si>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</si>
  <si>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</si>
  <si>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</si>
  <si>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</si>
  <si>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</si>
  <si>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</si>
  <si>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</si>
  <si>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</si>
  <si>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</si>
  <si>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</si>
  <si>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</si>
  <si>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</si>
  <si>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</si>
  <si>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</si>
  <si>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</si>
  <si>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</si>
  <si>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</si>
  <si>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</si>
  <si>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</si>
  <si>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</si>
  <si>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</si>
  <si>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</si>
  <si>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</si>
  <si>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</si>
  <si>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</si>
  <si>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</si>
  <si>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</si>
  <si>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</si>
  <si>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</si>
  <si>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</si>
  <si>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</si>
  <si>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</si>
  <si>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</si>
  <si>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</si>
  <si>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</si>
  <si>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</si>
  <si>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</si>
  <si>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</si>
  <si>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</si>
  <si>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</si>
  <si>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</si>
  <si>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</si>
  <si>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</si>
  <si>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</si>
  <si>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</si>
  <si>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</si>
  <si>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</si>
  <si>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</si>
  <si>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</si>
  <si>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</si>
  <si>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</si>
  <si>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</si>
  <si>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</si>
  <si>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</si>
  <si>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</si>
  <si>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</si>
  <si>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</si>
  <si>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</si>
  <si>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</si>
  <si>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</si>
  <si>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</si>
  <si>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</si>
  <si>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</si>
  <si>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</si>
  <si>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</si>
  <si>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</si>
  <si>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</si>
  <si>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</si>
  <si>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</si>
  <si>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</si>
  <si>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</si>
  <si>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</si>
  <si>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</si>
  <si>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</si>
  <si>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</si>
  <si>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</si>
  <si>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</si>
  <si>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</si>
  <si>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</si>
  <si>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</si>
  <si>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</si>
  <si>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</si>
  <si>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</si>
  <si>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</si>
  <si>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</si>
  <si>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</si>
  <si>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</si>
  <si>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</si>
  <si>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</si>
  <si>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</si>
  <si>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</si>
  <si>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</si>
  <si>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</si>
  <si>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</si>
  <si>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</si>
  <si>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</si>
  <si>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</si>
  <si>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</si>
  <si>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</si>
  <si>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</si>
  <si>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</si>
  <si>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</si>
  <si>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</si>
  <si>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</si>
  <si>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</si>
  <si>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</si>
  <si>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</si>
  <si>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</si>
  <si>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</si>
  <si>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</si>
  <si>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</si>
  <si>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</si>
  <si>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</si>
  <si>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</si>
  <si>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</si>
  <si>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</si>
  <si>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</si>
  <si>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</si>
  <si>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</si>
  <si>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</si>
  <si>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</si>
  <si>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</si>
  <si>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</si>
  <si>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</si>
  <si>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</si>
  <si>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</si>
  <si>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</si>
  <si>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</si>
  <si>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</si>
  <si>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</si>
  <si>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</si>
  <si>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</si>
  <si>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</si>
  <si>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</si>
  <si>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</si>
  <si>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</si>
  <si>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</si>
  <si>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</si>
  <si>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</si>
  <si>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</si>
  <si>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</si>
  <si>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</si>
  <si>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</si>
  <si>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</si>
  <si>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</si>
  <si>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</si>
  <si>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</si>
  <si>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</si>
  <si>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</si>
  <si>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</si>
  <si>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</si>
  <si>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</si>
  <si>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</si>
  <si>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</si>
  <si>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</si>
  <si>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</si>
  <si>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</si>
  <si>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</si>
  <si>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</si>
  <si>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</si>
  <si>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</si>
  <si>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</si>
  <si>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</si>
  <si>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</si>
  <si>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</si>
  <si>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</si>
  <si>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</si>
  <si>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</si>
  <si>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</si>
  <si>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</si>
  <si>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</si>
  <si>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</si>
  <si>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</si>
  <si>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</si>
  <si>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</si>
  <si>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</si>
  <si>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</si>
  <si>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</si>
  <si>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</si>
  <si>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</si>
  <si>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</si>
  <si>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</si>
  <si>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</si>
  <si>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</si>
  <si>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</si>
  <si>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</si>
  <si>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</si>
  <si>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</si>
  <si>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</si>
  <si>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</si>
  <si>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</si>
  <si>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</si>
  <si>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</si>
  <si>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</si>
  <si>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</si>
  <si>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</si>
  <si>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</si>
  <si>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</si>
  <si>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</si>
  <si>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</si>
  <si>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</si>
  <si>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</si>
  <si>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</si>
  <si>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</si>
  <si>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</si>
  <si>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</si>
  <si>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</si>
  <si>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</si>
  <si>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</si>
  <si>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</si>
  <si>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</si>
  <si>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</si>
  <si>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</si>
  <si>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</si>
  <si>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</si>
  <si>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</si>
  <si>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</si>
  <si>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</si>
  <si>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</si>
  <si>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</si>
  <si>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</si>
  <si>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</si>
  <si>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</si>
  <si>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</si>
  <si>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</si>
  <si>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</si>
  <si>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</si>
  <si>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</si>
  <si>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</si>
  <si>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</si>
  <si>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</si>
  <si>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</si>
  <si>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</si>
  <si>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</si>
  <si>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</si>
  <si>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</si>
  <si>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</si>
  <si>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</si>
  <si>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</si>
  <si>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</si>
  <si>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</si>
  <si>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</si>
  <si>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</si>
  <si>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</si>
  <si>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</si>
  <si>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</si>
  <si>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</si>
  <si>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</si>
  <si>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</si>
  <si>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</si>
  <si>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</si>
  <si>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</si>
  <si>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</si>
  <si>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</si>
  <si>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</si>
  <si>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</si>
  <si>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</si>
  <si>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</si>
  <si>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</si>
  <si>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</si>
  <si>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</si>
  <si>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</si>
  <si>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</si>
  <si>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</si>
  <si>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</si>
  <si>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</si>
  <si>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</si>
  <si>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</si>
  <si>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</si>
  <si>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</si>
  <si>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</si>
  <si>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</si>
  <si>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</si>
  <si>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</si>
  <si>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</si>
  <si>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</si>
  <si>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</si>
  <si>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</si>
  <si>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</si>
  <si>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</si>
  <si>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</si>
  <si>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</si>
  <si>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</si>
  <si>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</si>
  <si>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</si>
  <si>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</si>
  <si>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</si>
  <si>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</si>
  <si>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</si>
  <si>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</si>
  <si>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</si>
  <si>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</si>
  <si>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</si>
  <si>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</si>
  <si>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</si>
  <si>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</si>
  <si>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</si>
  <si>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</si>
  <si>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</si>
  <si>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</si>
  <si>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</si>
  <si>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</si>
  <si>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</si>
  <si>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</si>
  <si>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</si>
  <si>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</si>
  <si>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</si>
  <si>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</si>
  <si>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</si>
  <si>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</si>
  <si>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</si>
  <si>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</si>
  <si>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</si>
  <si>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</si>
  <si>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</si>
  <si>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</si>
  <si>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</si>
  <si>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</si>
  <si>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</si>
  <si>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</si>
  <si>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</si>
  <si>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</si>
  <si>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</si>
  <si>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</si>
  <si>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</si>
  <si>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</si>
  <si>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</si>
  <si>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</si>
  <si>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</si>
  <si>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</si>
  <si>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</si>
  <si>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</si>
  <si>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</si>
  <si>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</si>
  <si>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</si>
  <si>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</si>
  <si>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</si>
  <si>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</si>
  <si>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</si>
  <si>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</si>
  <si>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</si>
  <si>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</si>
  <si>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</si>
  <si>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</si>
  <si>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</si>
  <si>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</si>
  <si>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</si>
  <si>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</si>
  <si>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</si>
  <si>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</si>
  <si>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</si>
  <si>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</si>
  <si>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</si>
  <si>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</si>
  <si>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</si>
  <si>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</si>
  <si>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</si>
  <si>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</si>
  <si>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</si>
  <si>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</si>
  <si>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</si>
  <si>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</si>
  <si>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</si>
  <si>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</si>
  <si>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</si>
  <si>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</si>
  <si>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</si>
  <si>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</si>
  <si>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</si>
  <si>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</si>
  <si>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</si>
  <si>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</si>
  <si>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</si>
  <si>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</si>
  <si>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</si>
  <si>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</si>
  <si>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</si>
  <si>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</si>
  <si>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</si>
  <si>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</si>
  <si>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</si>
  <si>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</si>
  <si>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</si>
  <si>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</si>
  <si>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</si>
  <si>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</si>
  <si>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</si>
  <si>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</si>
  <si>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</si>
  <si>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</si>
  <si>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</si>
  <si>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</si>
  <si>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</si>
  <si>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</si>
  <si>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</si>
  <si>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</si>
  <si>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</si>
  <si>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</si>
  <si>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</si>
  <si>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</si>
  <si>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</si>
  <si>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</si>
  <si>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</si>
  <si>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</si>
  <si>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</si>
  <si>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</si>
  <si>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</si>
  <si>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</si>
  <si>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</si>
  <si>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</si>
  <si>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</si>
  <si>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</si>
  <si>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</si>
  <si>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</si>
  <si>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</si>
  <si>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</si>
  <si>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</si>
  <si>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</si>
  <si>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</si>
  <si>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</si>
  <si>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</si>
  <si>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</si>
  <si>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</si>
  <si>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</si>
  <si>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</si>
  <si>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</si>
  <si>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</si>
  <si>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</si>
  <si>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</si>
  <si>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</si>
  <si>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</si>
  <si>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</si>
  <si>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</si>
  <si>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</si>
  <si>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</si>
  <si>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</si>
  <si>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</si>
  <si>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</si>
  <si>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</si>
  <si>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</si>
  <si>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</si>
  <si>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</si>
  <si>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</si>
  <si>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</si>
  <si>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</si>
  <si>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</si>
  <si>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</si>
  <si>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</si>
  <si>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</si>
  <si>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</si>
  <si>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</si>
  <si>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</si>
  <si>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</si>
  <si>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</si>
  <si>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</si>
  <si>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</si>
  <si>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</si>
  <si>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</si>
  <si>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</si>
  <si>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</si>
  <si>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</si>
  <si>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</si>
  <si>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</si>
  <si>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</si>
  <si>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</si>
  <si>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</si>
  <si>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</si>
  <si>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</si>
  <si>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</si>
  <si>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</si>
  <si>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</si>
  <si>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</si>
  <si>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</si>
  <si>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</si>
  <si>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</si>
  <si>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</si>
  <si>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</si>
  <si>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</si>
  <si>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</si>
  <si>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</si>
  <si>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</si>
  <si>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</si>
  <si>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</si>
  <si>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</si>
  <si>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</si>
  <si>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</si>
  <si>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</si>
  <si>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</si>
  <si>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</si>
  <si>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</si>
  <si>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</si>
  <si>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</si>
  <si>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</si>
  <si>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</si>
  <si>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</si>
  <si>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</si>
  <si>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</si>
  <si>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</si>
  <si>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</si>
  <si>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</si>
  <si>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</si>
  <si>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</si>
  <si>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</si>
  <si>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</si>
  <si>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</si>
  <si>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</si>
  <si>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</si>
  <si>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</si>
  <si>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</si>
  <si>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</si>
  <si>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</si>
  <si>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</si>
  <si>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</si>
  <si>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</si>
  <si>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</si>
  <si>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</si>
  <si>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</si>
  <si>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</si>
  <si>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</si>
  <si>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</si>
  <si>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</si>
  <si>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</si>
  <si>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</si>
  <si>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</si>
  <si>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</si>
  <si>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</si>
  <si>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</si>
  <si>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</si>
  <si>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</si>
  <si>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</si>
  <si>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</si>
  <si>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</si>
  <si>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</si>
  <si>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</si>
  <si>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</si>
  <si>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</si>
  <si>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</si>
  <si>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</si>
  <si>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</si>
  <si>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</si>
  <si>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</si>
  <si>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</si>
  <si>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</si>
  <si>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</si>
  <si>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</si>
  <si>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</si>
  <si>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</si>
  <si>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</si>
  <si>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</si>
  <si>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</si>
  <si>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</si>
  <si>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</si>
  <si>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</si>
  <si>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</si>
  <si>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</si>
  <si>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</si>
  <si>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</si>
  <si>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</si>
  <si>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</si>
  <si>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</si>
  <si>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</si>
  <si>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</si>
  <si>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</si>
  <si>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</si>
  <si>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</si>
  <si>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</si>
  <si>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</si>
  <si>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</si>
  <si>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</si>
  <si>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</si>
  <si>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</si>
  <si>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</si>
  <si>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</si>
  <si>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</si>
  <si>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</si>
  <si>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</si>
  <si>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</si>
  <si>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</si>
  <si>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</si>
  <si>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</si>
  <si>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</si>
  <si>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</si>
  <si>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</si>
  <si>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</si>
  <si>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</si>
  <si>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</si>
  <si>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</si>
  <si>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</si>
  <si>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</si>
  <si>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</si>
  <si>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</si>
  <si>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</si>
  <si>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</si>
  <si>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</si>
  <si>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</si>
  <si>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</si>
  <si>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</si>
  <si>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</si>
  <si>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</si>
  <si>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</si>
  <si>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</si>
  <si>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</si>
  <si>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</si>
  <si>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</si>
  <si>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</si>
  <si>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</si>
  <si>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</si>
  <si>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</si>
  <si>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</si>
  <si>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</si>
  <si>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</si>
  <si>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</si>
  <si>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</si>
  <si>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</si>
  <si>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</si>
  <si>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</si>
  <si>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</si>
  <si>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</si>
  <si>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</si>
  <si>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</si>
  <si>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</si>
  <si>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</si>
  <si>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</si>
  <si>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</si>
  <si>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</si>
  <si>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</si>
  <si>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</si>
  <si>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</si>
  <si>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</si>
  <si>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</si>
  <si>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</si>
  <si>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</si>
  <si>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</si>
  <si>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</si>
  <si>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</si>
  <si>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</si>
  <si>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</si>
  <si>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</si>
  <si>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</si>
  <si>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</si>
  <si>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</si>
  <si>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</si>
  <si>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</si>
  <si>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</si>
  <si>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</si>
  <si>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</si>
  <si>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</si>
  <si>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</si>
  <si>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</si>
  <si>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</si>
  <si>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</si>
  <si>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</si>
  <si>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</si>
  <si>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</si>
  <si>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</si>
  <si>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</si>
  <si>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</si>
  <si>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</si>
  <si>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</si>
  <si>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</si>
  <si>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</si>
  <si>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</si>
  <si>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</si>
  <si>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</si>
  <si>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</si>
  <si>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</si>
  <si>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</si>
  <si>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</si>
  <si>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</si>
  <si>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</si>
  <si>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</si>
  <si>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</si>
  <si>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</si>
  <si>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</si>
  <si>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</si>
  <si>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</si>
  <si>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</si>
  <si>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</si>
  <si>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</si>
  <si>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</si>
  <si>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</si>
  <si>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</si>
  <si>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</si>
  <si>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</si>
  <si>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</si>
  <si>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</si>
  <si>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</si>
  <si>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</si>
  <si>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</si>
  <si>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</si>
  <si>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</si>
  <si>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</si>
  <si>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</si>
  <si>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</si>
  <si>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</si>
  <si>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</si>
  <si>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</si>
  <si>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</si>
  <si>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</si>
  <si>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</si>
  <si>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</si>
  <si>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</si>
  <si>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</si>
  <si>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</si>
  <si>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</si>
  <si>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</si>
  <si>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</si>
  <si>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</si>
  <si>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</si>
  <si>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</si>
  <si>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</si>
  <si>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</si>
  <si>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</si>
  <si>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</si>
  <si>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</si>
  <si>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</si>
  <si>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</si>
  <si>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</si>
  <si>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</si>
  <si>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</si>
  <si>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</si>
  <si>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</si>
  <si>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</si>
  <si>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</si>
  <si>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</si>
  <si>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</si>
  <si>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</si>
  <si>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</si>
  <si>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</si>
  <si>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</si>
  <si>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</si>
  <si>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</si>
  <si>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</si>
  <si>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</si>
  <si>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</si>
  <si>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</si>
  <si>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</si>
  <si>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</si>
  <si>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</si>
  <si>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</si>
  <si>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</si>
  <si>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</si>
  <si>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</si>
  <si>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</si>
  <si>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</si>
  <si>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</si>
  <si>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</si>
  <si>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</si>
  <si>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</si>
  <si>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</si>
  <si>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</si>
  <si>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</si>
  <si>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</si>
  <si>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</si>
  <si>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</si>
  <si>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</si>
  <si>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</si>
  <si>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</si>
  <si>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</si>
  <si>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</si>
  <si>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</si>
  <si>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</si>
  <si>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</si>
  <si>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</si>
  <si>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</si>
  <si>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</si>
  <si>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</si>
  <si>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</si>
  <si>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</si>
  <si>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</si>
  <si>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</si>
  <si>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</si>
  <si>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</si>
  <si>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</si>
  <si>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</si>
  <si>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</si>
  <si>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</si>
  <si>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</si>
  <si>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</si>
  <si>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</si>
  <si>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</si>
  <si>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</si>
  <si>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</si>
  <si>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</si>
  <si>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</si>
  <si>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</si>
  <si>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</si>
  <si>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</si>
  <si>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</si>
  <si>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</si>
  <si>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</si>
  <si>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</si>
  <si>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</si>
  <si>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</si>
  <si>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</si>
  <si>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</si>
  <si>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</si>
  <si>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</si>
  <si>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</si>
  <si>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</si>
  <si>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</si>
  <si>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</si>
  <si>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</si>
  <si>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</si>
  <si>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</si>
  <si>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</si>
  <si>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</si>
  <si>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</si>
  <si>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</si>
  <si>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</si>
  <si>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</si>
  <si>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</si>
  <si>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</si>
  <si>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</si>
  <si>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</si>
  <si>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</si>
  <si>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</si>
  <si>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</si>
  <si>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</si>
  <si>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</si>
  <si>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</si>
  <si>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</si>
  <si>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</si>
  <si>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</si>
  <si>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</si>
  <si>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</si>
  <si>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</si>
  <si>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</si>
  <si>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</si>
  <si>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</si>
  <si>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</si>
  <si>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</si>
  <si>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</si>
  <si>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</si>
  <si>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</si>
  <si>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</si>
  <si>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</si>
  <si>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</si>
  <si>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</si>
  <si>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</si>
  <si>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</si>
  <si>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</si>
  <si>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</si>
  <si>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</si>
  <si>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</si>
  <si>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</si>
  <si>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</si>
  <si>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</si>
  <si>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</si>
  <si>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</si>
  <si>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</si>
  <si>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</si>
  <si>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</si>
  <si>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</si>
  <si>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</si>
  <si>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</si>
  <si>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</si>
  <si>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</si>
  <si>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</si>
  <si>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</si>
  <si>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</si>
  <si>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</si>
  <si>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</si>
  <si>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</si>
  <si>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</si>
  <si>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</si>
  <si>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</si>
  <si>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</si>
  <si>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</si>
  <si>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</si>
  <si>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</si>
  <si>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</si>
  <si>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</si>
  <si>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</si>
  <si>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</si>
  <si>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</si>
  <si>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</si>
  <si>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</si>
  <si>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</si>
  <si>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</si>
  <si>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</si>
  <si>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</si>
  <si>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</si>
  <si>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</si>
  <si>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</si>
  <si>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</si>
  <si>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</si>
  <si>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</si>
  <si>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</si>
  <si>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</si>
  <si>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</si>
  <si>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</si>
  <si>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</si>
  <si>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</si>
  <si>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</si>
  <si>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</si>
  <si>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</si>
  <si>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</si>
  <si>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</si>
  <si>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</si>
  <si>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</si>
  <si>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</si>
  <si>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</si>
  <si>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</si>
  <si>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</si>
  <si>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</si>
  <si>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</si>
  <si>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</si>
  <si>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</si>
  <si>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</si>
  <si>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</si>
  <si>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</si>
  <si>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</si>
  <si>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</si>
  <si>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</si>
  <si>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</si>
  <si>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</si>
  <si>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</si>
  <si>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</si>
  <si>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</si>
  <si>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</si>
  <si>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</si>
  <si>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</si>
  <si>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</si>
  <si>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</si>
  <si>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</si>
  <si>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</si>
  <si>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</si>
  <si>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</si>
  <si>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</si>
  <si>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</si>
  <si>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</si>
  <si>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</si>
  <si>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</si>
  <si>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</si>
  <si>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</si>
  <si>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</si>
  <si>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</si>
  <si>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</si>
  <si>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</si>
  <si>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</si>
  <si>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</si>
  <si>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</si>
  <si>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</si>
  <si>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</si>
  <si>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</si>
  <si>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</si>
  <si>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</si>
  <si>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</si>
  <si>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</si>
  <si>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</si>
  <si>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</si>
  <si>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</si>
  <si>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</si>
  <si>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</si>
  <si>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</si>
  <si>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</si>
  <si>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</si>
  <si>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</si>
  <si>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</si>
  <si>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</si>
  <si>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</si>
  <si>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</si>
  <si>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</si>
  <si>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</si>
  <si>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</si>
  <si>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</si>
  <si>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</si>
  <si>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</si>
  <si>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</si>
  <si>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</si>
  <si>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</si>
  <si>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</si>
  <si>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</si>
  <si>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</si>
  <si>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</si>
  <si>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</si>
  <si>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</si>
  <si>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</si>
  <si>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</si>
  <si>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</si>
  <si>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</si>
  <si>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</si>
  <si>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</si>
  <si>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</si>
  <si>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</si>
  <si>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</si>
  <si>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</si>
  <si>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</si>
  <si>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</si>
  <si>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</si>
  <si>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</si>
  <si>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</si>
  <si>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</si>
  <si>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</si>
  <si>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</si>
  <si>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</si>
  <si>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</si>
  <si>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</si>
  <si>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</si>
  <si>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</si>
  <si>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</si>
  <si>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</si>
  <si>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</si>
  <si>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</si>
  <si>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</si>
  <si>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</si>
  <si>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</si>
  <si>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</si>
  <si>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</si>
  <si>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</si>
  <si>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</si>
  <si>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</si>
  <si>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</si>
  <si>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</si>
  <si>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</si>
  <si>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</si>
  <si>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</si>
  <si>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</si>
  <si>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</si>
  <si>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</si>
  <si>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</si>
  <si>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</si>
  <si>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</si>
  <si>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</si>
  <si>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</si>
  <si>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</si>
  <si>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</si>
  <si>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</si>
  <si>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</si>
  <si>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</si>
  <si>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</si>
  <si>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</si>
  <si>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</si>
  <si>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</si>
  <si>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</si>
  <si>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</si>
  <si>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</si>
  <si>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</si>
  <si>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</si>
  <si>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</si>
  <si>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</si>
  <si>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</si>
  <si>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</si>
  <si>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</si>
  <si>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</si>
  <si>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</si>
  <si>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</si>
  <si>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</si>
  <si>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</si>
  <si>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</si>
  <si>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</si>
  <si>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</si>
  <si>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</si>
  <si>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</si>
  <si>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</si>
  <si>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</si>
  <si>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</si>
  <si>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</si>
  <si>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</si>
  <si>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</si>
  <si>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</si>
  <si>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</si>
  <si>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</si>
  <si>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</si>
  <si>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</si>
  <si>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</si>
  <si>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</si>
  <si>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</si>
  <si>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</si>
  <si>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</si>
  <si>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</si>
  <si>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</si>
  <si>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</si>
  <si>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</si>
  <si>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</si>
  <si>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</si>
  <si>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</si>
  <si>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</si>
  <si>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</si>
  <si>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</si>
  <si>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</si>
  <si>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</si>
  <si>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</si>
  <si>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</si>
  <si>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</si>
  <si>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</si>
  <si>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</si>
  <si>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</si>
  <si>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</si>
  <si>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</si>
  <si>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</si>
  <si>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</si>
  <si>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</si>
  <si>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</si>
  <si>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</si>
  <si>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</si>
  <si>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</si>
  <si>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</si>
  <si>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</si>
  <si>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</si>
  <si>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</si>
  <si>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</si>
  <si>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</si>
  <si>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</si>
  <si>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</si>
  <si>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</si>
  <si>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</si>
  <si>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</si>
  <si>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</si>
  <si>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</si>
  <si>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</si>
  <si>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</si>
  <si>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</si>
  <si>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</si>
  <si>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</si>
  <si>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</si>
  <si>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</si>
  <si>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</si>
  <si>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</si>
  <si>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</si>
  <si>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</si>
  <si>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</si>
  <si>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</si>
  <si>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</si>
  <si>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</si>
  <si>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</si>
  <si>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</si>
  <si>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</si>
  <si>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</si>
  <si>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</si>
  <si>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</si>
  <si>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</si>
  <si>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</si>
  <si>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</si>
  <si>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</si>
  <si>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</si>
  <si>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</si>
  <si>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</si>
  <si>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</si>
  <si>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</si>
  <si>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</si>
  <si>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</si>
  <si>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</si>
  <si>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</si>
  <si>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</si>
  <si>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</si>
  <si>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</si>
  <si>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</si>
  <si>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</si>
  <si>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</si>
  <si>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</si>
  <si>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</si>
  <si>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</si>
  <si>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</si>
  <si>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</si>
  <si>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</si>
  <si>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</si>
  <si>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</si>
  <si>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</si>
  <si>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</si>
  <si>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</si>
  <si>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</si>
  <si>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</si>
  <si>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</si>
  <si>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</si>
  <si>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</si>
  <si>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</si>
  <si>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</si>
  <si>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</si>
  <si>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</si>
  <si>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</si>
  <si>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</si>
  <si>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</si>
  <si>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</si>
  <si>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</si>
  <si>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</si>
  <si>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</si>
  <si>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</si>
  <si>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</si>
  <si>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</si>
  <si>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</si>
  <si>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</si>
  <si>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</si>
  <si>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</si>
  <si>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</si>
  <si>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</si>
  <si>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</si>
  <si>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</si>
  <si>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</si>
  <si>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</si>
  <si>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</si>
  <si>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</si>
  <si>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</si>
  <si>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</si>
  <si>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</si>
  <si>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</si>
  <si>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</si>
  <si>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</si>
  <si>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</si>
  <si>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</si>
  <si>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</si>
  <si>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</si>
  <si>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</si>
  <si>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</si>
  <si>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</si>
  <si>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</si>
  <si>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</si>
  <si>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</si>
  <si>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</si>
  <si>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</si>
  <si>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</si>
  <si>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</si>
  <si>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</si>
  <si>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</si>
  <si>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</si>
  <si>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</si>
  <si>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</si>
  <si>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</si>
  <si>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</si>
  <si>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</si>
  <si>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</si>
  <si>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</si>
  <si>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</si>
  <si>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</si>
  <si>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</si>
  <si>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</si>
  <si>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</si>
  <si>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</si>
  <si>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</si>
  <si>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</si>
  <si>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</si>
  <si>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</si>
  <si>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</si>
  <si>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</si>
  <si>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</si>
  <si>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</si>
  <si>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</si>
  <si>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</si>
  <si>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</si>
  <si>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</si>
  <si>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</si>
  <si>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</si>
  <si>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</si>
  <si>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</si>
  <si>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</si>
  <si>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</si>
  <si>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</si>
  <si>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</si>
  <si>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</si>
  <si>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</si>
  <si>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</si>
  <si>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</si>
  <si>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</si>
  <si>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</si>
  <si>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</si>
  <si>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</si>
  <si>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</si>
  <si>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</si>
  <si>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</si>
  <si>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</si>
  <si>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</si>
  <si>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</si>
  <si>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</si>
  <si>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</si>
  <si>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</si>
  <si>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</si>
  <si>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</si>
  <si>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</si>
  <si>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</si>
  <si>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</si>
  <si>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</si>
  <si>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</si>
  <si>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</si>
  <si>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</si>
  <si>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</si>
  <si>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</si>
  <si>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</si>
  <si>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</si>
  <si>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</si>
  <si>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</si>
  <si>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</si>
  <si>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</si>
  <si>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</si>
  <si>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</si>
  <si>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</si>
  <si>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</si>
  <si>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</si>
  <si>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</si>
  <si>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</si>
  <si>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</si>
  <si>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</si>
  <si>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</si>
  <si>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</si>
  <si>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</si>
  <si>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</si>
  <si>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</si>
  <si>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</si>
  <si>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</si>
  <si>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</si>
  <si>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</si>
  <si>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</si>
  <si>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</si>
  <si>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</si>
  <si>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</si>
  <si>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</si>
  <si>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</si>
  <si>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</si>
  <si>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</si>
  <si>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</si>
  <si>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</si>
  <si>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</si>
  <si>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</si>
  <si>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</si>
  <si>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</si>
  <si>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</si>
  <si>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</si>
  <si>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</si>
  <si>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</si>
  <si>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</si>
  <si>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</si>
  <si>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</si>
  <si>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</si>
  <si>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</si>
  <si>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</si>
  <si>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</si>
  <si>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</si>
  <si>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</si>
  <si>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</si>
  <si>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</si>
  <si>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</si>
  <si>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</si>
  <si>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</si>
  <si>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</si>
  <si>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</si>
  <si>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</si>
  <si>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</si>
  <si>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</si>
  <si>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</si>
  <si>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</si>
  <si>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</si>
  <si>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</si>
  <si>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</si>
  <si>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</si>
  <si>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</si>
  <si>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</si>
  <si>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</si>
  <si>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</si>
  <si>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</si>
  <si>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</si>
  <si>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</si>
  <si>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</si>
  <si>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</si>
  <si>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</si>
  <si>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</si>
  <si>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</si>
  <si>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</si>
  <si>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</si>
  <si>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</si>
  <si>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</si>
  <si>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</si>
  <si>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</si>
  <si>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</si>
  <si>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</si>
  <si>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</si>
  <si>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</si>
  <si>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</si>
  <si>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</si>
  <si>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</si>
  <si>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</si>
  <si>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</si>
  <si>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</si>
  <si>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</si>
  <si>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</si>
  <si>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</si>
  <si>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</si>
  <si>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</si>
  <si>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</si>
  <si>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</si>
  <si>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</si>
  <si>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</si>
  <si>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</si>
  <si>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</si>
  <si>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</si>
  <si>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</si>
  <si>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</si>
  <si>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</si>
  <si>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</si>
  <si>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</si>
  <si>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</si>
  <si>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</si>
  <si>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</si>
  <si>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</si>
  <si>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</si>
  <si>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</si>
  <si>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</si>
  <si>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</si>
  <si>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</si>
  <si>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</si>
  <si>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</si>
  <si>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</si>
  <si>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</si>
  <si>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</si>
  <si>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</si>
  <si>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</si>
  <si>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</si>
  <si>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</si>
  <si>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</si>
  <si>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</si>
  <si>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</si>
  <si>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</si>
  <si>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</si>
  <si>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</si>
  <si>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</si>
  <si>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</si>
  <si>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</si>
  <si>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</si>
  <si>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</si>
  <si>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</si>
  <si>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</si>
  <si>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</si>
  <si>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</si>
  <si>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</si>
  <si>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</si>
  <si>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</si>
  <si>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</si>
  <si>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</si>
  <si>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</si>
  <si>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</si>
  <si>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</si>
  <si>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</si>
  <si>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</si>
  <si>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</si>
  <si>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</si>
  <si>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</si>
  <si>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</si>
  <si>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</si>
  <si>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</si>
  <si>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</si>
  <si>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</si>
  <si>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</si>
  <si>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</si>
  <si>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</si>
  <si>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</si>
  <si>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</si>
  <si>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</si>
  <si>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</si>
  <si>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</si>
  <si>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</si>
  <si>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</si>
  <si>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</si>
  <si>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</si>
  <si>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</si>
  <si>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</si>
  <si>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</si>
  <si>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</si>
  <si>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</si>
  <si>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</si>
  <si>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</si>
  <si>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</si>
  <si>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</si>
  <si>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</si>
  <si>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</si>
  <si>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</si>
  <si>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</si>
  <si>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</si>
  <si>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</si>
  <si>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</si>
  <si>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</si>
  <si>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</si>
  <si>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</si>
  <si>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</si>
  <si>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</si>
  <si>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</si>
  <si>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</si>
  <si>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</si>
  <si>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</si>
  <si>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</si>
  <si>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</si>
  <si>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</si>
  <si>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</si>
  <si>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</si>
  <si>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</si>
  <si>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</si>
  <si>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</si>
  <si>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</si>
  <si>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</si>
  <si>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</si>
  <si>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</si>
  <si>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</si>
  <si>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</si>
  <si>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</si>
  <si>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</si>
  <si>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</si>
  <si>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</si>
  <si>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</si>
  <si>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</si>
  <si>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</si>
  <si>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</si>
  <si>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</si>
  <si>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</si>
  <si>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</si>
  <si>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</si>
  <si>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</si>
  <si>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</si>
  <si>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</si>
  <si>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</si>
  <si>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</si>
  <si>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</si>
  <si>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</si>
  <si>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</si>
  <si>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</si>
  <si>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</si>
  <si>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</si>
  <si>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</si>
  <si>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</si>
  <si>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</si>
  <si>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</si>
  <si>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</si>
  <si>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</si>
  <si>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</si>
  <si>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</si>
  <si>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</si>
  <si>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</si>
  <si>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</si>
  <si>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</si>
  <si>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</si>
  <si>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</si>
  <si>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</si>
  <si>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</si>
  <si>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</si>
  <si>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</si>
  <si>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</si>
  <si>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</si>
  <si>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</si>
  <si>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</si>
  <si>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</si>
  <si>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</si>
  <si>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</si>
  <si>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</si>
  <si>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</si>
  <si>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</si>
  <si>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</si>
  <si>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</si>
  <si>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</si>
  <si>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</si>
  <si>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</si>
  <si>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</si>
  <si>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</si>
  <si>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</si>
  <si>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</si>
  <si>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</si>
  <si>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</si>
  <si>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</si>
  <si>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</si>
  <si>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</si>
  <si>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</si>
  <si>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</si>
  <si>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</si>
  <si>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</si>
  <si>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</si>
  <si>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</si>
  <si>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</si>
  <si>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</si>
  <si>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</si>
  <si>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</si>
  <si>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</si>
  <si>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</si>
  <si>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</si>
  <si>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</si>
  <si>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</si>
  <si>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</si>
  <si>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</si>
  <si>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</si>
  <si>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</si>
  <si>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</si>
  <si>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</si>
  <si>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</si>
  <si>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</si>
  <si>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</si>
  <si>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</si>
  <si>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</si>
  <si>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</si>
  <si>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</si>
  <si>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</si>
  <si>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</si>
  <si>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</si>
  <si>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</si>
  <si>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</si>
  <si>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</si>
  <si>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</si>
  <si>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</si>
  <si>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</si>
  <si>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</si>
  <si>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</si>
  <si>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</si>
  <si>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</si>
  <si>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</si>
  <si>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</si>
  <si>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</si>
  <si>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</si>
  <si>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</si>
  <si>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</si>
  <si>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</si>
  <si>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</si>
  <si>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</si>
  <si>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</si>
  <si>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</si>
  <si>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</si>
  <si>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</si>
  <si>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</si>
  <si>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</si>
  <si>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</si>
  <si>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</si>
  <si>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</si>
  <si>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</si>
  <si>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</si>
  <si>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</si>
  <si>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</si>
  <si>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</si>
  <si>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</si>
  <si>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</si>
  <si>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</si>
  <si>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</si>
  <si>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</si>
  <si>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</si>
  <si>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</si>
  <si>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</si>
  <si>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</si>
  <si>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</si>
  <si>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</si>
  <si>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</si>
  <si>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</si>
  <si>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</si>
  <si>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</si>
  <si>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</si>
  <si>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</si>
  <si>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</si>
  <si>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</si>
  <si>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</si>
  <si>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</si>
  <si>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</si>
  <si>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</si>
  <si>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</si>
  <si>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</si>
  <si>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</si>
  <si>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</si>
  <si>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</si>
  <si>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</si>
  <si>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</si>
  <si>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</si>
  <si>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</si>
  <si>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</si>
  <si>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</si>
  <si>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</si>
  <si>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</si>
  <si>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</si>
  <si>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</si>
  <si>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</si>
  <si>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</si>
  <si>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</si>
  <si>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</si>
  <si>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</si>
  <si>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</si>
  <si>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</si>
  <si>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</si>
  <si>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</si>
  <si>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</si>
  <si>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</si>
  <si>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</si>
  <si>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</si>
  <si>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</si>
  <si>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</si>
  <si>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</si>
  <si>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</si>
  <si>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</si>
  <si>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</si>
  <si>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</si>
  <si>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</si>
  <si>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</si>
  <si>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</si>
  <si>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</si>
  <si>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</si>
  <si>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</si>
  <si>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</si>
  <si>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</si>
  <si>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</si>
  <si>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</si>
  <si>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</si>
  <si>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</si>
  <si>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</si>
  <si>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</si>
  <si>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</si>
  <si>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</si>
  <si>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</si>
  <si>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</si>
  <si>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</si>
  <si>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</si>
  <si>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</si>
  <si>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</si>
  <si>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</si>
  <si>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</si>
  <si>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</si>
  <si>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</si>
  <si>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</si>
  <si>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</si>
  <si>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</si>
  <si>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</si>
  <si>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</si>
  <si>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</si>
  <si>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</si>
  <si>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</si>
  <si>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</si>
  <si>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</si>
  <si>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</si>
  <si>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</si>
  <si>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</si>
  <si>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</si>
  <si>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</si>
  <si>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</si>
  <si>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</si>
  <si>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</si>
  <si>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</si>
  <si>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</si>
  <si>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</si>
  <si>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</si>
  <si>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</si>
  <si>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</si>
  <si>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</si>
  <si>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</si>
  <si>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</si>
  <si>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</si>
  <si>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</si>
  <si>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</si>
  <si>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</si>
  <si>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</si>
  <si>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</si>
  <si>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</si>
  <si>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</si>
  <si>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</si>
  <si>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</si>
  <si>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</si>
  <si>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</si>
  <si>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</si>
  <si>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</si>
  <si>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</si>
  <si>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</si>
  <si>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</si>
  <si>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</si>
  <si>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</si>
  <si>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</si>
  <si>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</si>
  <si>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</si>
  <si>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</si>
  <si>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</si>
  <si>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</si>
  <si>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</si>
  <si>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</si>
  <si>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</si>
  <si>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</si>
  <si>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</si>
  <si>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</si>
  <si>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</si>
  <si>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</si>
  <si>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</si>
  <si>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</si>
  <si>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</si>
  <si>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</si>
  <si>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</si>
  <si>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</si>
  <si>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</si>
  <si>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</si>
  <si>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</si>
  <si>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</si>
  <si>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</si>
  <si>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</si>
  <si>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</si>
  <si>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</si>
  <si>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</si>
  <si>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</si>
  <si>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</si>
  <si>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</si>
  <si>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</si>
  <si>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</si>
  <si>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</si>
  <si>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</si>
  <si>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</si>
  <si>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</si>
  <si>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</si>
  <si>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</si>
  <si>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</si>
  <si>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</si>
  <si>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</si>
  <si>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</si>
  <si>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</si>
  <si>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</si>
  <si>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</si>
  <si>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</si>
  <si>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</si>
  <si>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</si>
  <si>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</si>
  <si>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</si>
  <si>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</si>
  <si>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</si>
  <si>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</si>
  <si>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</si>
  <si>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</si>
  <si>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</si>
  <si>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</si>
  <si>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</si>
  <si>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</si>
  <si>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</si>
  <si>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</si>
  <si>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</si>
  <si>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</si>
  <si>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</si>
  <si>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</si>
  <si>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</si>
  <si>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</si>
  <si>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</si>
  <si>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</si>
  <si>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</si>
  <si>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</si>
  <si>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</si>
  <si>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</si>
  <si>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</si>
  <si>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</si>
  <si>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</si>
  <si>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</si>
  <si>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</si>
  <si>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</si>
  <si>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</si>
  <si>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</si>
  <si>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</si>
  <si>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</si>
  <si>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</si>
  <si>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</si>
  <si>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</si>
  <si>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</si>
  <si>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</si>
  <si>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</si>
  <si>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</si>
  <si>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</si>
  <si>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</si>
  <si>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</si>
  <si>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</si>
  <si>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</si>
  <si>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</si>
  <si>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</si>
  <si>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</si>
  <si>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</si>
  <si>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</si>
  <si>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</si>
  <si>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</si>
  <si>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</si>
  <si>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</si>
  <si>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</si>
  <si>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</si>
  <si>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</si>
  <si>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</si>
  <si>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</si>
  <si>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</si>
  <si>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</si>
  <si>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</si>
  <si>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</si>
  <si>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</si>
  <si>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</si>
  <si>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</si>
  <si>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</si>
  <si>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</si>
  <si>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</si>
  <si>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</si>
  <si>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</si>
  <si>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</si>
  <si>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</si>
  <si>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</si>
  <si>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</si>
  <si>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</si>
  <si>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</si>
  <si>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</si>
  <si>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</si>
  <si>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</si>
  <si>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</si>
  <si>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</si>
  <si>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</si>
  <si>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</si>
  <si>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</si>
  <si>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</si>
  <si>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</si>
  <si>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</si>
  <si>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</si>
  <si>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</si>
  <si>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</si>
  <si>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</si>
  <si>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</si>
  <si>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</si>
  <si>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</si>
  <si>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</si>
  <si>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</si>
  <si>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</si>
  <si>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</si>
  <si>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</si>
  <si>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</si>
  <si>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</si>
  <si>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</si>
  <si>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</si>
  <si>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</si>
  <si>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</si>
  <si>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</si>
  <si>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</si>
  <si>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</si>
  <si>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</si>
  <si>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</si>
  <si>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</si>
  <si>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</si>
  <si>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</si>
  <si>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</si>
  <si>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</si>
  <si>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</si>
  <si>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</si>
  <si>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</si>
  <si>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</si>
  <si>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</si>
  <si>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</si>
  <si>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</si>
  <si>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</si>
  <si>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</si>
  <si>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</si>
  <si>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</si>
  <si>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</si>
  <si>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</si>
  <si>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</si>
  <si>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</si>
  <si>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</si>
  <si>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</si>
  <si>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</si>
  <si>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</si>
  <si>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</si>
  <si>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</si>
  <si>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</si>
  <si>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</si>
  <si>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</si>
  <si>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</si>
  <si>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</si>
  <si>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</si>
  <si>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</si>
  <si>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</si>
  <si>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</si>
  <si>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</si>
  <si>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</si>
  <si>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</si>
  <si>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</si>
  <si>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</si>
  <si>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</si>
  <si>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</si>
  <si>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</si>
  <si>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</si>
  <si>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</si>
  <si>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</si>
  <si>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</si>
  <si>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</si>
  <si>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</si>
  <si>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</si>
  <si>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</si>
  <si>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</si>
  <si>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</si>
  <si>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</si>
  <si>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</si>
  <si>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</si>
  <si>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</si>
  <si>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</si>
  <si>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</si>
  <si>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</si>
  <si>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</si>
  <si>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</si>
  <si>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</si>
  <si>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</si>
  <si>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</si>
  <si>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</si>
  <si>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</si>
  <si>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</si>
  <si>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</si>
  <si>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</si>
  <si>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</si>
  <si>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</si>
  <si>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</si>
  <si>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</si>
  <si>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</si>
  <si>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</si>
  <si>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</si>
  <si>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</si>
  <si>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</si>
  <si>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</si>
  <si>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</si>
  <si>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</si>
  <si>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</si>
  <si>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</si>
  <si>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</si>
  <si>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</si>
  <si>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</si>
  <si>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</si>
  <si>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</si>
  <si>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</si>
  <si>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</si>
  <si>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</si>
  <si>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</si>
  <si>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</si>
  <si>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</si>
  <si>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</si>
  <si>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</si>
  <si>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</si>
  <si>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</si>
  <si>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</si>
  <si>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</si>
  <si>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</si>
  <si>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</si>
  <si>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</si>
  <si>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</si>
  <si>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</si>
  <si>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</si>
  <si>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</si>
  <si>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</si>
  <si>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</si>
  <si>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</si>
  <si>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</si>
  <si>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</si>
  <si>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</si>
  <si>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</si>
  <si>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</si>
  <si>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</si>
  <si>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</si>
  <si>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</si>
  <si>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</si>
  <si>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</si>
  <si>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</si>
  <si>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</si>
  <si>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</si>
  <si>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</si>
  <si>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</si>
  <si>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</si>
  <si>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</si>
  <si>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</si>
  <si>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</si>
  <si>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</si>
  <si>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</si>
  <si>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</si>
  <si>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</si>
  <si>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</si>
  <si>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</si>
  <si>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</si>
  <si>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</si>
  <si>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</si>
  <si>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</si>
  <si>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</si>
  <si>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</si>
  <si>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</si>
  <si>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</si>
  <si>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</si>
  <si>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</si>
  <si>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</si>
  <si>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</si>
  <si>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</si>
  <si>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</si>
  <si>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</si>
  <si>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</si>
  <si>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</si>
  <si>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</si>
  <si>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</si>
  <si>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</si>
  <si>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</si>
  <si>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</si>
  <si>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</si>
  <si>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</si>
  <si>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</si>
  <si>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</si>
  <si>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</si>
  <si>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</si>
  <si>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</si>
  <si>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</si>
  <si>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</si>
  <si>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</si>
  <si>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</si>
  <si>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</si>
  <si>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</si>
  <si>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</si>
  <si>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</si>
  <si>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</si>
  <si>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</si>
  <si>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</si>
  <si>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</si>
  <si>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</si>
  <si>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</si>
  <si>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</si>
  <si>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</si>
  <si>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</si>
  <si>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</si>
  <si>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</si>
  <si>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</si>
  <si>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</si>
  <si>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</si>
  <si>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</si>
  <si>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</si>
  <si>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</si>
  <si>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</si>
  <si>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</si>
  <si>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</si>
  <si>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</si>
  <si>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</si>
  <si>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</si>
  <si>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</si>
  <si>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</si>
  <si>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</si>
  <si>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</si>
  <si>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</si>
  <si>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</si>
  <si>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</si>
  <si>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</si>
  <si>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</si>
  <si>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</si>
  <si>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</si>
  <si>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</si>
  <si>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</si>
  <si>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</si>
  <si>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</si>
  <si>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</si>
  <si>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</si>
  <si>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</si>
  <si>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</si>
  <si>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</si>
  <si>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</si>
  <si>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</si>
  <si>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</si>
  <si>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</si>
  <si>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</si>
  <si>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</si>
  <si>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</si>
  <si>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</si>
  <si>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</si>
  <si>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</si>
  <si>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</si>
  <si>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</si>
  <si>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</si>
  <si>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</si>
  <si>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</si>
  <si>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</si>
  <si>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</si>
  <si>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</si>
  <si>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</si>
  <si>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</si>
  <si>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</si>
  <si>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</si>
  <si>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</si>
  <si>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</si>
  <si>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</si>
  <si>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</si>
  <si>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</si>
  <si>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</si>
  <si>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</si>
  <si>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</si>
  <si>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</si>
  <si>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</si>
  <si>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</si>
  <si>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</si>
  <si>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</si>
  <si>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</si>
  <si>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</si>
  <si>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</si>
  <si>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</si>
  <si>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</si>
  <si>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</si>
  <si>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</si>
  <si>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</si>
  <si>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</si>
  <si>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</si>
  <si>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</si>
  <si>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</si>
  <si>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</si>
  <si>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</si>
  <si>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</si>
  <si>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</si>
  <si>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</si>
  <si>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</si>
  <si>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</si>
  <si>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</si>
  <si>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</si>
  <si>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</si>
  <si>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</si>
  <si>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</si>
  <si>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</si>
  <si>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</si>
  <si>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</si>
  <si>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</si>
  <si>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</si>
  <si>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</si>
  <si>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</si>
  <si>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</si>
  <si>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</si>
  <si>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</si>
  <si>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</si>
  <si>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</si>
  <si>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</si>
  <si>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</si>
  <si>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</si>
  <si>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</si>
  <si>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</si>
  <si>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</si>
  <si>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</si>
  <si>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</si>
  <si>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</si>
  <si>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</si>
  <si>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</si>
  <si>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</si>
  <si>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</si>
  <si>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</si>
  <si>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</si>
  <si>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</si>
  <si>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</si>
  <si>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</si>
  <si>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</si>
  <si>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</si>
  <si>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</si>
  <si>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</si>
  <si>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</si>
  <si>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</si>
  <si>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</si>
  <si>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</si>
  <si>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</si>
  <si>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</si>
  <si>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</si>
  <si>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</si>
  <si>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</si>
  <si>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</si>
  <si>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</si>
  <si>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</si>
  <si>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</si>
  <si>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</si>
  <si>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</si>
  <si>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</si>
  <si>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</si>
  <si>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</si>
  <si>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</si>
  <si>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</si>
  <si>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</si>
  <si>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</si>
  <si>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</si>
  <si>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</si>
  <si>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</si>
  <si>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</si>
  <si>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</si>
  <si>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</si>
  <si>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</si>
  <si>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</si>
  <si>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</si>
  <si>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</si>
  <si>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</si>
  <si>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</si>
  <si>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</si>
  <si>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</si>
  <si>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</si>
  <si>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</si>
  <si>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</si>
  <si>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</si>
  <si>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</si>
  <si>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</si>
  <si>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</si>
  <si>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</si>
  <si>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</si>
  <si>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</si>
  <si>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</si>
  <si>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</si>
  <si>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</si>
  <si>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</si>
  <si>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</si>
  <si>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</si>
  <si>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</si>
  <si>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</si>
  <si>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</si>
  <si>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</si>
  <si>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</si>
  <si>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</si>
  <si>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</si>
  <si>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</si>
  <si>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</si>
  <si>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</si>
  <si>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</si>
  <si>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</si>
  <si>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</si>
  <si>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</si>
  <si>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</si>
  <si>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</si>
  <si>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</si>
  <si>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</si>
  <si>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</si>
  <si>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</si>
  <si>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</si>
  <si>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</si>
  <si>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</si>
  <si>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</si>
  <si>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</si>
  <si>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</si>
  <si>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</si>
  <si>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</si>
  <si>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</si>
  <si>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</si>
  <si>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</si>
  <si>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</si>
  <si>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</si>
  <si>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</si>
  <si>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</si>
  <si>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</si>
  <si>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</si>
  <si>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</si>
  <si>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</si>
  <si>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</si>
  <si>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</si>
  <si>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</si>
  <si>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</si>
  <si>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</si>
  <si>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</si>
  <si>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</si>
  <si>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</si>
  <si>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</si>
  <si>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</si>
  <si>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</si>
  <si>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</si>
  <si>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</si>
  <si>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</si>
  <si>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</si>
  <si>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</si>
  <si>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</si>
  <si>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</si>
  <si>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</si>
  <si>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</si>
  <si>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</si>
  <si>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</si>
  <si>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</si>
  <si>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</si>
  <si>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</si>
  <si>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</si>
  <si>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</si>
  <si>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</si>
  <si>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</si>
  <si>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</si>
  <si>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</si>
  <si>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</si>
  <si>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</si>
  <si>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</si>
  <si>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</si>
  <si>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</si>
  <si>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</si>
  <si>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</si>
  <si>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</si>
  <si>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</si>
  <si>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</si>
  <si>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</si>
  <si>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</si>
  <si>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</si>
  <si>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</si>
  <si>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</si>
  <si>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</si>
  <si>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</si>
  <si>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</si>
  <si>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</si>
  <si>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</si>
  <si>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</si>
  <si>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</si>
  <si>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</si>
  <si>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</si>
  <si>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</si>
  <si>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</si>
  <si>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</si>
  <si>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</si>
  <si>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</si>
  <si>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</si>
  <si>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</si>
  <si>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</si>
  <si>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</si>
  <si>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</si>
  <si>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</si>
  <si>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</si>
  <si>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</si>
  <si>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</si>
  <si>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</si>
  <si>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</si>
  <si>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</si>
  <si>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</si>
  <si>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</si>
  <si>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</si>
  <si>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</si>
  <si>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</si>
  <si>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</si>
  <si>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</si>
  <si>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</si>
  <si>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</si>
  <si>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</si>
  <si>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</si>
  <si>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</si>
  <si>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</si>
  <si>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</si>
  <si>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</si>
  <si>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</si>
  <si>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</si>
  <si>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</si>
  <si>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</si>
  <si>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</si>
  <si>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</si>
  <si>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</si>
  <si>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</si>
  <si>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</si>
  <si>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</si>
  <si>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</si>
  <si>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</si>
  <si>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</si>
  <si>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</si>
  <si>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</si>
  <si>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</si>
  <si>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</si>
  <si>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</si>
  <si>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</si>
  <si>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</si>
  <si>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</si>
  <si>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</si>
  <si>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</si>
  <si>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</si>
  <si>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</si>
  <si>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</si>
  <si>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</si>
  <si>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</si>
  <si>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</si>
  <si>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</si>
  <si>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</si>
  <si>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</si>
  <si>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</si>
  <si>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</si>
  <si>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</si>
  <si>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</si>
  <si>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</si>
  <si>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</si>
  <si>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</si>
  <si>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</si>
  <si>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</si>
  <si>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</si>
  <si>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</si>
  <si>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</si>
  <si>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</si>
  <si>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</si>
  <si>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</si>
  <si>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</si>
  <si>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</si>
  <si>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</si>
  <si>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</si>
  <si>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</si>
  <si>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</si>
  <si>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</si>
  <si>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</si>
  <si>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</si>
  <si>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</si>
  <si>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</si>
  <si>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</si>
  <si>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</si>
  <si>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</si>
  <si>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</si>
  <si>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</si>
  <si>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</si>
  <si>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</si>
  <si>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</si>
  <si>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</si>
  <si>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</si>
  <si>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</si>
  <si>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</si>
  <si>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</si>
  <si>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</si>
  <si>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</si>
  <si>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</si>
  <si>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</si>
  <si>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</si>
  <si>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</si>
  <si>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</si>
  <si>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</si>
  <si>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</si>
  <si>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</si>
  <si>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</si>
  <si>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</si>
  <si>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</si>
  <si>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</si>
  <si>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</si>
  <si>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</si>
  <si>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</si>
  <si>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</si>
  <si>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</si>
  <si>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</si>
  <si>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</si>
  <si>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</si>
  <si>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</si>
  <si>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</si>
  <si>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</si>
  <si>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</si>
  <si>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</si>
  <si>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</si>
  <si>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</si>
  <si>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</si>
  <si>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</si>
  <si>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</si>
  <si>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</si>
  <si>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</si>
  <si>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</si>
  <si>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</si>
  <si>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</si>
  <si>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</si>
  <si>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</si>
  <si>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</si>
  <si>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</si>
  <si>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</si>
  <si>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</si>
  <si>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</si>
  <si>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</si>
  <si>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</si>
  <si>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</si>
  <si>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</si>
  <si>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</si>
  <si>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</si>
  <si>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</si>
  <si>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</si>
  <si>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</si>
  <si>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</si>
  <si>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</si>
  <si>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</si>
  <si>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</si>
  <si>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</si>
  <si>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</si>
  <si>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</si>
  <si>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</si>
  <si>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</si>
  <si>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</si>
  <si>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</si>
  <si>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</si>
  <si>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</si>
  <si>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</si>
  <si>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</si>
  <si>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</si>
  <si>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</si>
  <si>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</si>
  <si>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</si>
  <si>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</si>
  <si>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</si>
  <si>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</si>
  <si>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</si>
  <si>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</si>
  <si>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</si>
  <si>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</si>
  <si>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</si>
  <si>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</si>
  <si>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</si>
  <si>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</si>
  <si>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</si>
  <si>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</si>
  <si>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</si>
  <si>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</si>
  <si>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</si>
  <si>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</si>
  <si>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</si>
  <si>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</si>
  <si>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</si>
  <si>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</si>
  <si>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</si>
  <si>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</si>
  <si>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</si>
  <si>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</si>
  <si>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</si>
  <si>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</si>
  <si>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</si>
  <si>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</si>
  <si>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</si>
  <si>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</si>
  <si>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</si>
  <si>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</si>
  <si>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</si>
  <si>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</si>
  <si>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</si>
  <si>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</si>
  <si>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</si>
  <si>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</si>
  <si>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</si>
  <si>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</si>
  <si>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</si>
  <si>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</si>
  <si>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</si>
  <si>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</si>
  <si>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</si>
  <si>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</si>
  <si>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</si>
  <si>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</si>
  <si>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</si>
  <si>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</si>
  <si>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</si>
  <si>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</si>
  <si>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</si>
  <si>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</si>
  <si>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</si>
  <si>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</si>
  <si>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</si>
  <si>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</si>
  <si>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</si>
  <si>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</si>
  <si>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</si>
  <si>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</si>
  <si>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</si>
  <si>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</si>
  <si>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</si>
  <si>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</si>
  <si>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</si>
  <si>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</si>
  <si>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</si>
  <si>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</si>
  <si>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</si>
  <si>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</si>
  <si>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</si>
  <si>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</si>
  <si>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</si>
  <si>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</si>
  <si>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</si>
  <si>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</si>
  <si>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</si>
  <si>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</si>
  <si>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</si>
  <si>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</si>
  <si>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</si>
  <si>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</si>
  <si>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</si>
  <si>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</si>
  <si>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</si>
  <si>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</si>
  <si>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</si>
  <si>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</si>
  <si>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</si>
  <si>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</si>
  <si>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</si>
  <si>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</si>
  <si>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</si>
  <si>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</si>
  <si>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</si>
  <si>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</si>
  <si>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</si>
  <si>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</si>
  <si>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</si>
  <si>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</si>
  <si>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</si>
  <si>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</si>
  <si>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</si>
  <si>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</si>
  <si>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</si>
  <si>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</si>
  <si>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</si>
  <si>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</si>
  <si>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</si>
  <si>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</si>
  <si>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</si>
  <si>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</si>
  <si>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</si>
  <si>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</si>
  <si>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</si>
  <si>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</si>
  <si>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</si>
  <si>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</si>
  <si>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</si>
  <si>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</si>
  <si>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</si>
  <si>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</si>
  <si>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</si>
  <si>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</si>
  <si>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</si>
  <si>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</si>
  <si>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</si>
  <si>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</si>
  <si>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</si>
  <si>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</si>
  <si>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</si>
  <si>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</si>
  <si>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</si>
  <si>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</si>
  <si>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</si>
  <si>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</si>
  <si>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</si>
  <si>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</si>
  <si>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</si>
  <si>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</si>
  <si>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</si>
  <si>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</si>
  <si>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</si>
  <si>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</si>
  <si>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</si>
  <si>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</si>
  <si>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</si>
  <si>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</si>
  <si>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</si>
  <si>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</si>
  <si>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</si>
  <si>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</si>
  <si>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</si>
  <si>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</si>
  <si>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</si>
  <si>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</si>
  <si>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</si>
  <si>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</si>
  <si>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</si>
  <si>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</si>
  <si>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</si>
  <si>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</si>
  <si>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</si>
  <si>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</si>
  <si>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</si>
  <si>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</si>
  <si>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</si>
  <si>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</si>
  <si>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</si>
  <si>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</si>
  <si>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</si>
  <si>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</si>
  <si>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</si>
  <si>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</si>
  <si>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</si>
  <si>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</si>
  <si>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</si>
  <si>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</si>
  <si>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</si>
  <si>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</si>
  <si>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</si>
  <si>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</si>
  <si>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</si>
  <si>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</si>
  <si>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</si>
  <si>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</si>
  <si>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</si>
  <si>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</si>
  <si>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</si>
  <si>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</si>
  <si>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</si>
  <si>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</si>
  <si>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</si>
  <si>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</si>
  <si>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</si>
  <si>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</si>
  <si>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</si>
  <si>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</si>
  <si>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</si>
  <si>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</si>
  <si>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</si>
  <si>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</si>
  <si>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</si>
  <si>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</si>
  <si>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</si>
  <si>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</si>
  <si>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</si>
  <si>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</si>
  <si>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</si>
  <si>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</si>
  <si>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</si>
  <si>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</si>
  <si>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</si>
  <si>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</si>
  <si>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</si>
  <si>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</si>
  <si>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</si>
  <si>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</si>
  <si>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</si>
  <si>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</si>
  <si>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</si>
  <si>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</si>
  <si>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</si>
  <si>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</si>
  <si>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</si>
  <si>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</si>
  <si>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</si>
  <si>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</si>
  <si>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</si>
  <si>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</si>
  <si>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</si>
  <si>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</si>
  <si>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</si>
  <si>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</si>
  <si>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</si>
  <si>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</si>
  <si>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</si>
  <si>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</si>
  <si>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</si>
  <si>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</si>
  <si>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</si>
  <si>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</si>
  <si>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</si>
  <si>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</si>
  <si>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</si>
  <si>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</si>
  <si>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</si>
  <si>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</si>
  <si>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</si>
  <si>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</si>
  <si>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</si>
  <si>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</si>
  <si>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</si>
  <si>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</si>
  <si>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</si>
  <si>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</si>
  <si>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</si>
  <si>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</si>
  <si>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</si>
  <si>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</si>
  <si>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</si>
  <si>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</si>
  <si>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</si>
  <si>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</si>
  <si>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</si>
  <si>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</si>
  <si>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</si>
  <si>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</si>
  <si>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</si>
  <si>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</si>
  <si>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</si>
  <si>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</si>
  <si>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</si>
  <si>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</si>
  <si>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</si>
  <si>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</si>
  <si>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</si>
  <si>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</si>
  <si>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</si>
  <si>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</si>
  <si>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</si>
  <si>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</si>
  <si>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</si>
  <si>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</si>
  <si>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</si>
  <si>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</si>
  <si>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</si>
  <si>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</si>
  <si>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</si>
  <si>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</si>
  <si>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</si>
  <si>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</si>
  <si>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</si>
  <si>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</si>
  <si>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</si>
  <si>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</si>
  <si>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</si>
  <si>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</si>
  <si>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</si>
  <si>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</si>
  <si>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</si>
  <si>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</si>
  <si>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</si>
  <si>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</si>
  <si>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</si>
  <si>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</si>
  <si>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</si>
  <si>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</si>
  <si>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</si>
  <si>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</si>
  <si>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</si>
  <si>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</si>
  <si>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</si>
  <si>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</si>
  <si>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</si>
  <si>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</si>
  <si>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</si>
  <si>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</si>
  <si>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</si>
  <si>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</si>
  <si>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</si>
  <si>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</si>
  <si>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</si>
  <si>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</si>
  <si>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</si>
  <si>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</si>
  <si>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</si>
  <si>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</si>
  <si>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</si>
  <si>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</si>
  <si>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</si>
  <si>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</si>
  <si>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</si>
  <si>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</si>
  <si>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</si>
  <si>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</si>
  <si>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</si>
  <si>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</si>
  <si>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</si>
  <si>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</si>
  <si>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</si>
  <si>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</si>
  <si>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</si>
  <si>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</si>
  <si>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</si>
  <si>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</si>
  <si>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</si>
  <si>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</si>
  <si>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</si>
  <si>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</si>
  <si>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</si>
  <si>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</si>
  <si>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</si>
  <si>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</si>
  <si>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</si>
  <si>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</si>
  <si>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</si>
  <si>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</si>
  <si>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</si>
  <si>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</si>
  <si>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</si>
  <si>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</si>
  <si>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</si>
  <si>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</si>
  <si>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</si>
  <si>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</si>
  <si>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</si>
  <si>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</si>
  <si>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</si>
  <si>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</si>
  <si>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</si>
  <si>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</si>
  <si>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</si>
  <si>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</si>
  <si>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</si>
  <si>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</si>
  <si>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</si>
  <si>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</si>
  <si>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</si>
  <si>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</si>
  <si>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</si>
  <si>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</si>
  <si>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</si>
  <si>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</si>
  <si>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</si>
  <si>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</si>
  <si>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</si>
  <si>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</si>
  <si>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</si>
  <si>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</si>
  <si>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</si>
  <si>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</si>
  <si>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</si>
  <si>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</si>
  <si>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</si>
  <si>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</si>
  <si>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</si>
  <si>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</si>
  <si>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</si>
  <si>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</si>
  <si>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</si>
  <si>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</si>
  <si>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</si>
  <si>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</si>
  <si>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</si>
  <si>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</si>
  <si>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</si>
  <si>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</si>
  <si>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</si>
  <si>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</si>
  <si>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</si>
  <si>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</si>
  <si>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</si>
  <si>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</si>
  <si>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</si>
  <si>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</si>
  <si>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</si>
  <si>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</si>
  <si>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</si>
  <si>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</si>
  <si>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</si>
  <si>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</si>
  <si>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</si>
  <si>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</si>
  <si>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</si>
  <si>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</si>
  <si>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</si>
  <si>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</si>
  <si>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</si>
  <si>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</si>
  <si>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</si>
  <si>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</si>
  <si>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</si>
  <si>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</si>
  <si>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</si>
  <si>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</si>
  <si>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</si>
  <si>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</si>
  <si>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</si>
  <si>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</si>
  <si>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</si>
  <si>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</si>
  <si>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</si>
  <si>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</si>
  <si>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</si>
  <si>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</si>
  <si>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</si>
  <si>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</si>
  <si>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</si>
  <si>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</si>
  <si>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</si>
  <si>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</si>
  <si>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</si>
  <si>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</si>
  <si>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</si>
  <si>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</si>
  <si>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</si>
  <si>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</si>
  <si>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</si>
  <si>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</si>
  <si>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</si>
  <si>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</si>
  <si>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</si>
  <si>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</si>
  <si>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</si>
  <si>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</si>
  <si>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</si>
  <si>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</si>
  <si>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</si>
  <si>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</si>
  <si>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</si>
  <si>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</si>
  <si>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</si>
  <si>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</si>
  <si>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</si>
  <si>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</si>
  <si>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</si>
  <si>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</si>
  <si>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</si>
  <si>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</si>
  <si>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</si>
  <si>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</si>
  <si>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</si>
  <si>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</si>
  <si>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</si>
  <si>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</si>
  <si>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</si>
  <si>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</si>
  <si>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</si>
  <si>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</si>
  <si>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</si>
  <si>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</si>
  <si>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</si>
  <si>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</si>
  <si>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</si>
  <si>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</si>
  <si>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</si>
  <si>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</si>
  <si>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</si>
  <si>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</si>
  <si>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</si>
  <si>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</si>
  <si>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</si>
  <si>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</si>
  <si>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</si>
  <si>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</si>
  <si>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</si>
  <si>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</si>
  <si>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</si>
  <si>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</si>
  <si>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</si>
  <si>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</si>
  <si>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</si>
  <si>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</si>
  <si>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</si>
  <si>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</si>
  <si>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</si>
  <si>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</si>
  <si>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</si>
  <si>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</si>
  <si>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</si>
  <si>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</si>
  <si>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</si>
  <si>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</si>
  <si>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</si>
  <si>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</si>
  <si>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</si>
  <si>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</si>
  <si>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</si>
  <si>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</si>
  <si>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</si>
  <si>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</si>
  <si>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</si>
  <si>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</si>
  <si>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</si>
  <si>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</si>
  <si>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</si>
  <si>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</si>
  <si>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</si>
  <si>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</si>
  <si>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</si>
  <si>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</si>
  <si>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</si>
  <si>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</si>
  <si>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</si>
  <si>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</si>
  <si>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</si>
  <si>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</si>
  <si>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</si>
  <si>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</si>
  <si>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</si>
  <si>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</si>
  <si>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</si>
  <si>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</si>
  <si>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</si>
  <si>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</si>
  <si>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</si>
  <si>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</si>
  <si>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</si>
  <si>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</si>
  <si>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</si>
  <si>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</si>
  <si>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</si>
  <si>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</si>
  <si>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</si>
  <si>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</si>
  <si>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</si>
  <si>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</si>
  <si>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</si>
  <si>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</si>
  <si>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</si>
  <si>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</si>
  <si>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</si>
  <si>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</si>
  <si>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</si>
  <si>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</si>
  <si>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</si>
  <si>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</si>
  <si>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</si>
  <si>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</si>
  <si>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</si>
  <si>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</si>
  <si>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</si>
  <si>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</si>
  <si>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</si>
  <si>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</si>
  <si>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</si>
  <si>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</si>
  <si>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</si>
  <si>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</si>
  <si>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</si>
  <si>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</si>
  <si>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</si>
  <si>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</si>
  <si>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</si>
  <si>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</si>
  <si>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</si>
  <si>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</si>
  <si>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</si>
  <si>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</si>
  <si>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</si>
  <si>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</si>
  <si>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</si>
  <si>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</si>
  <si>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</si>
  <si>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</si>
  <si>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</si>
  <si>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</si>
  <si>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</si>
  <si>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</si>
  <si>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</si>
  <si>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</si>
  <si>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</si>
  <si>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</si>
  <si>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</si>
  <si>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</si>
  <si>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</si>
  <si>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</si>
  <si>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</si>
  <si>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</si>
  <si>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</si>
  <si>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</si>
  <si>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</si>
  <si>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</si>
  <si>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</si>
  <si>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</si>
  <si>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</si>
  <si>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</si>
  <si>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</si>
  <si>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</si>
  <si>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</si>
  <si>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</si>
  <si>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</si>
  <si>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</si>
  <si>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</si>
  <si>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</si>
  <si>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</si>
  <si>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</si>
  <si>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</si>
  <si>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</si>
  <si>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</si>
  <si>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</si>
  <si>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</si>
  <si>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</si>
  <si>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</si>
  <si>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</si>
  <si>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</si>
  <si>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</si>
  <si>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</si>
  <si>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</si>
  <si>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</si>
  <si>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</si>
  <si>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</si>
  <si>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</si>
  <si>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</si>
  <si>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</si>
  <si>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</si>
  <si>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</si>
  <si>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</si>
  <si>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</si>
  <si>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</si>
  <si>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</si>
  <si>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</si>
  <si>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</si>
  <si>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</si>
  <si>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</si>
  <si>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</si>
  <si>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</si>
  <si>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</si>
  <si>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</si>
  <si>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</si>
  <si>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</si>
  <si>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</si>
  <si>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</si>
  <si>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</si>
  <si>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</si>
  <si>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</si>
  <si>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</si>
  <si>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</si>
  <si>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</si>
  <si>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</si>
  <si>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</si>
  <si>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</si>
  <si>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</si>
  <si>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</si>
  <si>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</si>
  <si>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</si>
  <si>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</si>
  <si>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</si>
  <si>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</si>
  <si>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</si>
  <si>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</si>
  <si>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</si>
  <si>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</si>
  <si>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</si>
  <si>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</si>
  <si>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</si>
  <si>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</si>
  <si>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</si>
  <si>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</si>
  <si>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</si>
  <si>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</si>
  <si>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</si>
  <si>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</si>
  <si>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</si>
  <si>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</si>
  <si>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</si>
  <si>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</si>
  <si>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</si>
  <si>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</si>
  <si>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</si>
  <si>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</si>
  <si>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</si>
  <si>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</si>
  <si>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</si>
  <si>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</si>
  <si>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</si>
  <si>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</si>
  <si>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</si>
  <si>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</si>
  <si>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</si>
  <si>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</si>
  <si>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</si>
  <si>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</si>
  <si>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</si>
  <si>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</si>
  <si>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</si>
  <si>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</si>
  <si>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</si>
  <si>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</si>
  <si>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</si>
  <si>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</si>
  <si>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</si>
  <si>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</si>
  <si>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</si>
  <si>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</si>
  <si>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</si>
  <si>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</si>
  <si>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</si>
  <si>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</si>
  <si>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</si>
  <si>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</si>
  <si>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</si>
  <si>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</si>
  <si>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</si>
  <si>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</si>
  <si>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</si>
  <si>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</si>
  <si>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</si>
  <si>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</si>
  <si>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</si>
  <si>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</si>
  <si>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</si>
  <si>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</si>
  <si>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</si>
  <si>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</si>
  <si>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</si>
  <si>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</si>
  <si>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</si>
  <si>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</si>
  <si>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</si>
  <si>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</si>
  <si>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</si>
  <si>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</si>
  <si>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</si>
  <si>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</si>
  <si>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</si>
  <si>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</si>
  <si>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</si>
  <si>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</si>
  <si>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</si>
  <si>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</si>
  <si>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</si>
  <si>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</si>
  <si>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</si>
  <si>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</si>
  <si>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</si>
  <si>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</si>
  <si>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</si>
  <si>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</si>
  <si>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</si>
  <si>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</si>
  <si>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</si>
  <si>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</si>
  <si>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</si>
  <si>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</si>
  <si>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</si>
  <si>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</si>
  <si>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</si>
  <si>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</si>
  <si>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</si>
  <si>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</si>
  <si>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</si>
  <si>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</si>
  <si>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</si>
  <si>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</si>
  <si>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</si>
  <si>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</si>
  <si>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</si>
  <si>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</si>
  <si>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</si>
  <si>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</si>
  <si>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</si>
  <si>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</si>
  <si>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</si>
  <si>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</si>
  <si>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</si>
  <si>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</si>
  <si>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</si>
  <si>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</si>
  <si>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</si>
  <si>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</si>
  <si>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</si>
  <si>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</si>
  <si>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</si>
  <si>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</si>
  <si>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</si>
  <si>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</si>
  <si>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</si>
  <si>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</si>
  <si>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</si>
  <si>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</si>
  <si>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</si>
  <si>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</si>
  <si>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</si>
  <si>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</si>
  <si>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</si>
  <si>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</si>
  <si>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</si>
  <si>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</si>
  <si>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</si>
  <si>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</si>
  <si>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</si>
  <si>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</si>
  <si>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</si>
  <si>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</si>
  <si>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</si>
  <si>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</si>
  <si>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</si>
  <si>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</si>
  <si>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</si>
  <si>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</si>
  <si>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</si>
  <si>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</si>
  <si>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</si>
  <si>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</si>
  <si>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</si>
  <si>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</si>
  <si>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</si>
  <si>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</si>
  <si>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</si>
  <si>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</si>
  <si>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</si>
  <si>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</si>
  <si>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</si>
  <si>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</si>
  <si>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</si>
  <si>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</si>
  <si>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</si>
  <si>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</si>
  <si>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</si>
  <si>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</si>
  <si>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</si>
  <si>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</si>
  <si>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</si>
  <si>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</si>
  <si>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</si>
  <si>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</si>
  <si>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</si>
  <si>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</si>
  <si>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</si>
  <si>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</si>
  <si>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</si>
  <si>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</si>
  <si>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</si>
  <si>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</si>
  <si>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</si>
  <si>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</si>
  <si>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</si>
  <si>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</si>
  <si>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</si>
  <si>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</si>
  <si>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</si>
  <si>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</si>
  <si>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</si>
  <si>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</si>
  <si>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</si>
  <si>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</si>
  <si>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</si>
  <si>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</si>
  <si>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</si>
  <si>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</si>
  <si>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</si>
  <si>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</si>
  <si>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</si>
  <si>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</si>
  <si>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</si>
  <si>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</si>
  <si>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</si>
  <si>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</si>
  <si>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</si>
  <si>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</si>
  <si>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</si>
  <si>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</si>
  <si>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</si>
  <si>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</si>
  <si>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</si>
  <si>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</si>
  <si>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</si>
  <si>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</si>
  <si>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</si>
  <si>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</si>
  <si>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</si>
  <si>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</si>
  <si>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</si>
  <si>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</si>
  <si>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</si>
  <si>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</si>
  <si>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</si>
  <si>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</si>
  <si>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</si>
  <si>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</si>
  <si>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</si>
  <si>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</si>
  <si>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</si>
  <si>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</si>
  <si>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</si>
  <si>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</si>
  <si>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</si>
  <si>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</si>
  <si>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</si>
  <si>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</si>
  <si>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</si>
  <si>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</si>
  <si>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</si>
  <si>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</si>
  <si>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</si>
  <si>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</si>
  <si>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</si>
  <si>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</si>
  <si>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</si>
  <si>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</si>
  <si>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</si>
  <si>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</si>
  <si>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</si>
  <si>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</si>
  <si>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</si>
  <si>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</si>
  <si>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</si>
  <si>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</si>
  <si>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</si>
  <si>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</si>
  <si>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</si>
  <si>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</si>
  <si>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</si>
  <si>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</si>
  <si>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</si>
  <si>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</si>
  <si>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</si>
  <si>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</si>
  <si>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</si>
  <si>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</si>
  <si>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</si>
  <si>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</si>
  <si>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</si>
  <si>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</si>
  <si>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</si>
  <si>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</si>
  <si>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</si>
  <si>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</si>
  <si>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</si>
  <si>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</si>
  <si>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</si>
  <si>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</si>
  <si>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</si>
  <si>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</si>
  <si>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</si>
  <si>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</si>
  <si>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</si>
  <si>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</si>
  <si>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</si>
  <si>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</si>
  <si>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</si>
  <si>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</si>
  <si>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</si>
  <si>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</si>
  <si>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</si>
  <si>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</si>
  <si>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</si>
  <si>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</si>
  <si>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</si>
  <si>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</si>
  <si>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</si>
  <si>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</si>
  <si>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</si>
  <si>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</si>
  <si>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</si>
  <si>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</si>
  <si>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</si>
  <si>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</si>
  <si>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</si>
  <si>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</si>
  <si>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</si>
  <si>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</si>
  <si>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</si>
  <si>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</si>
  <si>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</si>
  <si>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</si>
  <si>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</si>
  <si>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</si>
  <si>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</si>
  <si>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</si>
  <si>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</si>
  <si>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</si>
  <si>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</si>
  <si>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</si>
  <si>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</si>
  <si>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</si>
  <si>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</si>
  <si>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</si>
  <si>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</si>
  <si>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</si>
  <si>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</si>
  <si>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</si>
  <si>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</si>
  <si>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</si>
  <si>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</si>
  <si>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</si>
  <si>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</si>
  <si>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</si>
  <si>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</si>
  <si>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</si>
  <si>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</si>
  <si>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</si>
  <si>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</si>
  <si>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</si>
  <si>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</si>
  <si>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</si>
  <si>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</si>
  <si>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</si>
  <si>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</si>
  <si>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</si>
  <si>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</si>
  <si>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</si>
  <si>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</si>
  <si>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</si>
  <si>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</si>
  <si>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</si>
  <si>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</si>
  <si>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</si>
  <si>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</si>
  <si>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</si>
  <si>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</si>
  <si>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</si>
  <si>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</si>
  <si>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</si>
  <si>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</si>
  <si>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</si>
  <si>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</si>
  <si>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</si>
  <si>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</si>
  <si>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</si>
  <si>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</si>
  <si>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</si>
  <si>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</si>
  <si>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</si>
  <si>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</si>
  <si>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</si>
  <si>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</si>
  <si>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</si>
  <si>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</si>
  <si>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</si>
  <si>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</si>
  <si>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</si>
  <si>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</si>
  <si>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</si>
  <si>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</si>
  <si>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</si>
  <si>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</si>
  <si>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</si>
  <si>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</si>
  <si>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</si>
  <si>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</si>
  <si>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</si>
  <si>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</si>
  <si>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</si>
  <si>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</si>
  <si>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</si>
  <si>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</si>
  <si>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</si>
  <si>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</si>
  <si>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</si>
  <si>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</si>
  <si>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</si>
  <si>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</si>
  <si>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</si>
  <si>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</si>
  <si>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</si>
  <si>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</si>
  <si>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</si>
  <si>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</si>
  <si>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</si>
  <si>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</si>
  <si>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</si>
  <si>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</si>
  <si>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</si>
  <si>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</si>
  <si>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</si>
  <si>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</si>
  <si>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</si>
  <si>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</si>
  <si>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</si>
  <si>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</si>
  <si>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</si>
  <si>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</si>
  <si>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</si>
  <si>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</si>
  <si>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</si>
  <si>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</si>
  <si>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</si>
  <si>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</si>
  <si>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</si>
  <si>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</si>
  <si>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</si>
  <si>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</si>
  <si>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</si>
  <si>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</si>
  <si>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</si>
  <si>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</si>
  <si>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</si>
  <si>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</si>
  <si>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</si>
  <si>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</si>
  <si>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</si>
  <si>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</si>
  <si>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</si>
  <si>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</si>
  <si>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</si>
  <si>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</si>
  <si>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</si>
  <si>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</si>
  <si>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</si>
  <si>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</si>
  <si>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</si>
  <si>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</si>
  <si>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</si>
  <si>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</si>
  <si>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</si>
  <si>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</si>
  <si>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</si>
  <si>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</si>
  <si>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</si>
  <si>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</si>
  <si>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</si>
  <si>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</si>
  <si>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</si>
  <si>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</si>
  <si>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</si>
  <si>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</si>
  <si>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</si>
  <si>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</si>
  <si>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</si>
  <si>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</si>
  <si>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</si>
  <si>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</si>
  <si>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</si>
  <si>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</si>
  <si>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</si>
  <si>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</si>
  <si>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</si>
  <si>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</si>
  <si>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</si>
  <si>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</si>
  <si>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</si>
  <si>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</si>
  <si>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</si>
  <si>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</si>
  <si>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</si>
  <si>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</si>
  <si>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</si>
  <si>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</si>
  <si>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</si>
  <si>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</si>
  <si>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</si>
  <si>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</si>
  <si>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</si>
  <si>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</si>
  <si>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</si>
  <si>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</si>
  <si>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</si>
  <si>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</si>
  <si>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</si>
  <si>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</si>
  <si>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</si>
  <si>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</si>
  <si>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</si>
  <si>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</si>
  <si>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</si>
  <si>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</si>
  <si>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</si>
  <si>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</si>
  <si>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</si>
  <si>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</si>
  <si>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</si>
  <si>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</si>
  <si>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</si>
  <si>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</si>
  <si>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</si>
  <si>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</si>
  <si>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</si>
  <si>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</si>
  <si>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</si>
  <si>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</si>
  <si>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</si>
  <si>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</si>
  <si>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</si>
  <si>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</si>
  <si>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</si>
  <si>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</si>
  <si>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</si>
  <si>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</si>
  <si>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</si>
  <si>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</si>
  <si>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</si>
  <si>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</si>
  <si>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</si>
  <si>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</si>
  <si>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</si>
  <si>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</si>
  <si>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</si>
  <si>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</si>
  <si>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</si>
  <si>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</si>
  <si>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</si>
  <si>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</si>
  <si>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</si>
  <si>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</si>
  <si>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</si>
  <si>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</si>
  <si>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</si>
  <si>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</si>
  <si>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</si>
  <si>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</si>
  <si>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</si>
  <si>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</si>
  <si>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</si>
  <si>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</si>
  <si>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</si>
  <si>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</si>
  <si>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</si>
  <si>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</si>
  <si>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</si>
  <si>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</si>
  <si>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</si>
  <si>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</si>
  <si>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</si>
  <si>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</si>
  <si>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</si>
  <si>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</si>
  <si>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</si>
  <si>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</si>
  <si>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</si>
  <si>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</si>
  <si>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</si>
  <si>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</si>
  <si>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</si>
  <si>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</si>
  <si>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</si>
  <si>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</si>
  <si>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</si>
  <si>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</si>
  <si>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</si>
  <si>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</si>
  <si>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</si>
  <si>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</si>
  <si>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</si>
  <si>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</si>
  <si>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</si>
  <si>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</si>
  <si>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</si>
  <si>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</si>
  <si>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</si>
  <si>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</si>
  <si>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</si>
  <si>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</si>
  <si>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</si>
  <si>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</si>
  <si>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</si>
  <si>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</si>
  <si>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</si>
  <si>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</si>
  <si>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</si>
  <si>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</si>
  <si>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</si>
  <si>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</si>
  <si>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</si>
  <si>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</si>
  <si>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</si>
  <si>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</si>
  <si>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</si>
  <si>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</si>
  <si>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</si>
  <si>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</si>
  <si>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</si>
  <si>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</si>
  <si>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</si>
  <si>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</si>
  <si>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</si>
  <si>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</si>
  <si>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</si>
  <si>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</si>
  <si>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</si>
  <si>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</si>
  <si>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</si>
  <si>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</si>
  <si>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</si>
  <si>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</si>
  <si>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</si>
  <si>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</si>
  <si>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</si>
  <si>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</si>
  <si>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</si>
  <si>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</si>
  <si>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</si>
  <si>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</si>
  <si>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</si>
  <si>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</si>
  <si>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</si>
  <si>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</si>
  <si>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</si>
  <si>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</si>
  <si>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</si>
  <si>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</si>
  <si>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</si>
  <si>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</si>
  <si>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</si>
  <si>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</si>
  <si>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</si>
  <si>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</si>
  <si>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</si>
  <si>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</si>
  <si>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</si>
  <si>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</si>
  <si>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</si>
  <si>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</si>
  <si>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</si>
  <si>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</si>
  <si>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</si>
  <si>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</si>
  <si>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</si>
  <si>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</si>
  <si>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</si>
  <si>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</si>
  <si>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</si>
  <si>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</si>
  <si>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</si>
  <si>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</si>
  <si>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</si>
  <si>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</si>
  <si>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</si>
  <si>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</si>
  <si>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</si>
  <si>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</si>
  <si>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</si>
  <si>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</si>
  <si>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</si>
  <si>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</si>
  <si>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</si>
  <si>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</si>
  <si>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</si>
  <si>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</si>
  <si>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</si>
  <si>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</si>
  <si>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</si>
  <si>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</si>
  <si>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</si>
  <si>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</si>
  <si>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</si>
  <si>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</si>
  <si>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</si>
  <si>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</si>
  <si>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</si>
  <si>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</si>
  <si>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</si>
  <si>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</si>
  <si>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</si>
  <si>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</si>
  <si>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</si>
  <si>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</si>
  <si>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</si>
  <si>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</si>
  <si>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</si>
  <si>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</si>
  <si>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</si>
  <si>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</si>
  <si>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</si>
  <si>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</si>
  <si>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</si>
  <si>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</si>
  <si>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</si>
  <si>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</si>
  <si>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</si>
  <si>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</si>
  <si>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</si>
  <si>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</si>
  <si>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</si>
  <si>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</si>
  <si>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</si>
  <si>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</si>
  <si>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</si>
  <si>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</si>
  <si>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</si>
  <si>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</si>
  <si>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</si>
  <si>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</si>
  <si>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</si>
  <si>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</si>
  <si>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</si>
  <si>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</si>
  <si>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</si>
  <si>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</si>
  <si>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</si>
  <si>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</si>
  <si>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</si>
  <si>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</si>
  <si>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</si>
  <si>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</si>
  <si>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</si>
  <si>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</si>
  <si>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</si>
  <si>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</si>
  <si>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</si>
  <si>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</si>
  <si>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</si>
  <si>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</si>
  <si>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</si>
  <si>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</si>
  <si>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</si>
  <si>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</si>
  <si>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</si>
  <si>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</si>
  <si>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</si>
  <si>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</si>
  <si>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</si>
  <si>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</si>
  <si>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</si>
  <si>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</si>
  <si>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</si>
  <si>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</si>
  <si>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</si>
  <si>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</si>
  <si>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</si>
  <si>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</si>
  <si>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</si>
  <si>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</si>
  <si>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</si>
  <si>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</si>
  <si>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</si>
  <si>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</si>
  <si>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</si>
  <si>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</si>
  <si>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</si>
  <si>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</si>
  <si>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</si>
  <si>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</si>
  <si>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</si>
  <si>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</si>
  <si>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</si>
  <si>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</si>
  <si>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</si>
  <si>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</si>
  <si>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</si>
  <si>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</si>
  <si>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</si>
  <si>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</si>
  <si>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</si>
  <si>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</si>
  <si>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</si>
  <si>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</si>
  <si>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</si>
  <si>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</si>
  <si>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</si>
  <si>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</si>
  <si>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</si>
  <si>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</si>
  <si>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</si>
  <si>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</si>
  <si>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</si>
  <si>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</si>
  <si>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</si>
  <si>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</si>
  <si>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</si>
  <si>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</si>
  <si>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</si>
  <si>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</si>
  <si>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</si>
  <si>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</si>
  <si>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</si>
  <si>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</si>
  <si>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</si>
  <si>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</si>
  <si>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</si>
  <si>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</si>
  <si>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</si>
  <si>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</si>
  <si>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</si>
  <si>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</si>
  <si>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</si>
  <si>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</si>
  <si>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</si>
  <si>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</si>
  <si>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</si>
  <si>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</si>
  <si>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</si>
  <si>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</si>
  <si>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</si>
  <si>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</si>
  <si>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</si>
  <si>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</si>
  <si>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</si>
  <si>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</si>
  <si>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</si>
  <si>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</si>
  <si>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</si>
  <si>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</si>
  <si>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</si>
  <si>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</si>
  <si>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</si>
  <si>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</si>
  <si>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</si>
  <si>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</si>
  <si>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</si>
  <si>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</si>
  <si>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</si>
  <si>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</si>
  <si>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</si>
  <si>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</si>
  <si>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</si>
  <si>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</si>
  <si>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</si>
  <si>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</si>
  <si>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</si>
  <si>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</si>
  <si>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</si>
  <si>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</si>
  <si>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</si>
  <si>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</si>
  <si>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</si>
  <si>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</si>
  <si>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</si>
  <si>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</si>
  <si>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</si>
  <si>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</si>
  <si>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</si>
  <si>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</si>
  <si>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</si>
  <si>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</si>
  <si>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</si>
  <si>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</si>
  <si>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</si>
  <si>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</si>
  <si>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</si>
  <si>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</si>
  <si>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</si>
  <si>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</si>
  <si>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</si>
  <si>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</si>
  <si>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</si>
  <si>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</si>
  <si>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</si>
  <si>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</si>
  <si>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</si>
  <si>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</si>
  <si>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</si>
  <si>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</si>
  <si>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</si>
  <si>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</si>
  <si>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</si>
  <si>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</si>
  <si>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</si>
  <si>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</si>
  <si>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</si>
  <si>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</si>
  <si>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</si>
  <si>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</si>
  <si>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</si>
  <si>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</si>
  <si>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</si>
  <si>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</si>
  <si>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</si>
  <si>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</si>
  <si>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</si>
  <si>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</si>
  <si>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</si>
  <si>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</si>
  <si>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</si>
  <si>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</si>
  <si>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</si>
  <si>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</si>
  <si>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</si>
  <si>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</si>
  <si>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</si>
  <si>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</si>
  <si>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</si>
  <si>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</si>
  <si>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</si>
  <si>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</si>
  <si>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</si>
  <si>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</si>
  <si>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</si>
  <si>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</si>
  <si>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</si>
  <si>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</si>
  <si>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</si>
  <si>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</si>
  <si>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</si>
  <si>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</si>
  <si>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</si>
  <si>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</si>
  <si>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</si>
  <si>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</si>
  <si>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</si>
  <si>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</si>
  <si>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</si>
  <si>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</si>
  <si>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</si>
  <si>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</si>
  <si>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</si>
  <si>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</si>
  <si>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</si>
  <si>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</si>
  <si>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</si>
  <si>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</si>
  <si>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</si>
  <si>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</si>
  <si>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</si>
  <si>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</si>
  <si>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</si>
  <si>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</si>
  <si>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</si>
  <si>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</si>
  <si>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</si>
  <si>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</si>
  <si>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</si>
  <si>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</si>
  <si>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</si>
  <si>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</si>
  <si>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</si>
  <si>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</si>
  <si>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</si>
  <si>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</si>
  <si>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</si>
  <si>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</si>
  <si>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</si>
  <si>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</si>
  <si>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</si>
  <si>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</si>
  <si>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</si>
  <si>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</si>
  <si>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</si>
  <si>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</si>
  <si>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</si>
  <si>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</si>
  <si>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</si>
  <si>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</si>
  <si>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</si>
  <si>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</si>
  <si>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</si>
  <si>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</si>
  <si>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</si>
  <si>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</si>
  <si>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</si>
  <si>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</si>
  <si>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</si>
  <si>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</si>
  <si>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</si>
  <si>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</si>
  <si>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</si>
  <si>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</si>
  <si>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</si>
  <si>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</si>
  <si>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</si>
  <si>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</si>
  <si>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</si>
  <si>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</si>
  <si>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</si>
  <si>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</si>
  <si>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</si>
  <si>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</si>
  <si>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</si>
  <si>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</si>
  <si>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</si>
  <si>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</si>
  <si>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</si>
  <si>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</si>
  <si>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</si>
  <si>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</si>
  <si>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</si>
  <si>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</si>
  <si>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</si>
  <si>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</si>
  <si>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</si>
  <si>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</si>
  <si>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</si>
  <si>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</si>
  <si>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</si>
  <si>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</si>
  <si>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</si>
  <si>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</si>
  <si>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</si>
  <si>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</si>
  <si>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</si>
  <si>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</si>
  <si>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</si>
  <si>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</si>
  <si>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</si>
  <si>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</si>
  <si>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</si>
  <si>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</si>
  <si>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</si>
  <si>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</si>
  <si>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</si>
  <si>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</si>
  <si>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</si>
  <si>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</si>
  <si>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</si>
  <si>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</si>
  <si>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</si>
  <si>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</si>
  <si>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</si>
  <si>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</si>
  <si>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</si>
  <si>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</si>
  <si>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</si>
  <si>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</si>
  <si>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</si>
  <si>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</si>
  <si>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</si>
  <si>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</si>
  <si>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</si>
  <si>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</si>
  <si>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</si>
  <si>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</si>
  <si>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</si>
  <si>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</si>
  <si>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</si>
  <si>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</si>
  <si>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</si>
  <si>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</si>
  <si>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</si>
  <si>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</si>
  <si>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</si>
  <si>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</si>
  <si>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</si>
  <si>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</si>
  <si>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</si>
  <si>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</si>
  <si>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</si>
  <si>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</si>
  <si>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</si>
  <si>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</si>
  <si>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</si>
  <si>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</si>
  <si>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</si>
  <si>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</si>
  <si>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</si>
  <si>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</si>
  <si>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</si>
  <si>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</si>
  <si>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</si>
  <si>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</si>
  <si>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</si>
  <si>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</si>
  <si>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</si>
  <si>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</si>
  <si>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</si>
  <si>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</si>
  <si>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</si>
  <si>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</si>
  <si>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</si>
  <si>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</si>
  <si>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</si>
  <si>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</si>
  <si>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</si>
  <si>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</si>
  <si>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</si>
  <si>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</si>
  <si>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</si>
  <si>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</si>
  <si>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</si>
  <si>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</si>
  <si>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</si>
  <si>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</si>
  <si>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</si>
  <si>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</si>
  <si>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</si>
  <si>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</si>
  <si>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</si>
  <si>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</si>
  <si>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</si>
  <si>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</si>
  <si>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</si>
  <si>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</si>
  <si>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</si>
  <si>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</si>
  <si>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</si>
  <si>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</si>
  <si>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</si>
  <si>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</si>
  <si>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</si>
  <si>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</si>
  <si>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</si>
  <si>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</si>
  <si>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</si>
  <si>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</si>
  <si>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</si>
  <si>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</si>
  <si>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</si>
  <si>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</si>
  <si>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</si>
  <si>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</si>
  <si>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</si>
  <si>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</si>
  <si>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</si>
  <si>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</si>
  <si>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</si>
  <si>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</si>
  <si>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</si>
  <si>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</si>
  <si>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</si>
  <si>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</si>
  <si>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</si>
  <si>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</si>
  <si>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</si>
  <si>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</si>
  <si>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</si>
  <si>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</si>
  <si>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</si>
  <si>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</si>
  <si>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</si>
  <si>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</si>
  <si>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</si>
  <si>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</si>
  <si>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</si>
  <si>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</si>
  <si>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</si>
  <si>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</si>
  <si>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</si>
  <si>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</si>
  <si>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</si>
  <si>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</si>
  <si>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</si>
  <si>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</si>
  <si>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</si>
  <si>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</si>
  <si>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</si>
  <si>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</si>
  <si>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</si>
  <si>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</si>
  <si>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</si>
  <si>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</si>
  <si>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</si>
  <si>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</si>
  <si>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</si>
  <si>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</si>
  <si>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</si>
  <si>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</si>
  <si>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</si>
  <si>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</si>
  <si>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</si>
  <si>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</si>
  <si>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</si>
  <si>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</si>
  <si>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</si>
  <si>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</si>
  <si>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</si>
  <si>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</si>
  <si>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</si>
  <si>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</si>
  <si>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</si>
  <si>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</si>
  <si>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</si>
  <si>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</si>
  <si>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</si>
  <si>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</si>
  <si>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</si>
  <si>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</si>
  <si>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</si>
  <si>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</si>
  <si>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</si>
  <si>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</si>
  <si>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</si>
  <si>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</si>
  <si>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</si>
  <si>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</si>
  <si>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</si>
  <si>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</si>
  <si>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</si>
  <si>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</si>
  <si>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</si>
  <si>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</si>
  <si>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</si>
  <si>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</si>
  <si>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</si>
  <si>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</si>
  <si>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</si>
  <si>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</si>
  <si>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</si>
  <si>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</si>
  <si>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</si>
  <si>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</si>
  <si>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</si>
  <si>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</si>
  <si>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</si>
  <si>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</si>
  <si>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</si>
  <si>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</si>
  <si>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</si>
  <si>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</si>
  <si>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</si>
  <si>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</si>
  <si>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</si>
  <si>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</si>
  <si>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</si>
  <si>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</si>
  <si>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</si>
  <si>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</si>
  <si>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</si>
  <si>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</si>
  <si>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</si>
  <si>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</si>
  <si>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</si>
  <si>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</si>
  <si>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</si>
  <si>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</si>
  <si>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</si>
  <si>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</si>
  <si>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</si>
  <si>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</si>
  <si>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</si>
  <si>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</si>
  <si>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</si>
  <si>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</si>
  <si>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</si>
  <si>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</si>
  <si>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</si>
  <si>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</si>
  <si>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</si>
  <si>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</si>
  <si>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</si>
  <si>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</si>
  <si>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</si>
  <si>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</si>
  <si>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</si>
  <si>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</si>
  <si>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</si>
  <si>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</si>
  <si>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</si>
  <si>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</si>
  <si>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</si>
  <si>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</si>
  <si>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</si>
  <si>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</si>
  <si>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</si>
  <si>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</si>
  <si>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</si>
  <si>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</si>
  <si>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</si>
  <si>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</si>
  <si>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</si>
  <si>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</si>
  <si>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</si>
  <si>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</si>
  <si>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</si>
  <si>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</si>
  <si>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</si>
  <si>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</si>
  <si>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</si>
  <si>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</si>
  <si>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</si>
  <si>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</si>
  <si>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</si>
  <si>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</si>
  <si>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</si>
  <si>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</si>
  <si>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</si>
  <si>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</si>
  <si>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</si>
  <si>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</si>
  <si>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</si>
  <si>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</si>
  <si>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</si>
  <si>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</si>
  <si>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</si>
  <si>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</si>
  <si>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</si>
  <si>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</si>
  <si>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</si>
  <si>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</si>
  <si>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</si>
  <si>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</si>
  <si>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</si>
  <si>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</si>
  <si>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</si>
  <si>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</si>
  <si>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</si>
  <si>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</si>
  <si>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</si>
  <si>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</si>
  <si>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</si>
  <si>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</si>
  <si>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</si>
  <si>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</si>
  <si>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</si>
  <si>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</si>
  <si>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</si>
  <si>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</si>
  <si>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</si>
  <si>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</si>
  <si>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</si>
  <si>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</si>
  <si>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</si>
  <si>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</si>
  <si>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</si>
  <si>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</si>
  <si>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</si>
  <si>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</si>
  <si>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</si>
  <si>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</si>
  <si>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</si>
  <si>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</si>
  <si>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</si>
  <si>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</si>
  <si>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</si>
  <si>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</si>
  <si>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</si>
  <si>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</si>
  <si>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</si>
  <si>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</si>
  <si>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</si>
  <si>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</si>
  <si>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</si>
  <si>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</si>
  <si>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</si>
  <si>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</si>
  <si>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</si>
  <si>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</si>
  <si>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</si>
  <si>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</si>
  <si>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</si>
  <si>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</si>
  <si>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</si>
  <si>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</si>
  <si>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</si>
  <si>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</si>
  <si>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</si>
  <si>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</si>
  <si>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</si>
  <si>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</si>
  <si>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</si>
  <si>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</si>
  <si>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</si>
  <si>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</si>
  <si>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</si>
  <si>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</si>
  <si>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</si>
  <si>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</si>
  <si>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</si>
  <si>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</si>
  <si>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</si>
  <si>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</si>
  <si>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</si>
  <si>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</si>
  <si>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</si>
  <si>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</si>
  <si>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</si>
  <si>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</si>
  <si>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</si>
  <si>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</si>
  <si>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</si>
  <si>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</si>
  <si>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</si>
  <si>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</si>
  <si>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</si>
  <si>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</si>
  <si>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</si>
  <si>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</si>
  <si>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</si>
  <si>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</si>
  <si>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</si>
  <si>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</si>
  <si>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</si>
  <si>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</si>
  <si>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</si>
  <si>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</si>
  <si>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</si>
  <si>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</si>
  <si>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</si>
  <si>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</si>
  <si>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</si>
  <si>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</si>
  <si>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</si>
  <si>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</si>
  <si>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</si>
  <si>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</si>
  <si>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</si>
  <si>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</si>
  <si>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</si>
  <si>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</si>
  <si>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</si>
  <si>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</si>
  <si>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</si>
  <si>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</si>
  <si>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</si>
  <si>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</si>
  <si>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</si>
  <si>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</si>
  <si>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</si>
  <si>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</si>
  <si>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</si>
  <si>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</si>
  <si>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</si>
  <si>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</si>
  <si>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</si>
  <si>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</si>
  <si>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</si>
  <si>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</si>
  <si>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</si>
  <si>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</si>
  <si>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</si>
  <si>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</si>
  <si>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</si>
  <si>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</si>
  <si>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</si>
  <si>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</si>
  <si>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</si>
  <si>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</si>
  <si>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</si>
  <si>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</si>
  <si>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</si>
  <si>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</si>
  <si>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</si>
  <si>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</si>
  <si>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</si>
  <si>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</si>
  <si>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</si>
  <si>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</si>
  <si>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</si>
  <si>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</si>
  <si>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</si>
  <si>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</si>
  <si>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</si>
  <si>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</si>
  <si>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</si>
  <si>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</si>
  <si>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</si>
  <si>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</si>
  <si>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</si>
  <si>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</si>
  <si>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</si>
  <si>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</si>
  <si>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</si>
  <si>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</si>
  <si>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</si>
  <si>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</si>
  <si>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</si>
  <si>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</si>
  <si>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</si>
  <si>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</si>
  <si>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</si>
  <si>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</si>
  <si>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</si>
  <si>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</si>
  <si>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</si>
  <si>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</si>
  <si>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</si>
  <si>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</si>
  <si>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</si>
  <si>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</si>
  <si>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</si>
  <si>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</si>
  <si>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</si>
  <si>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</si>
  <si>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</si>
  <si>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</si>
  <si>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</si>
  <si>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</si>
  <si>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</si>
  <si>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</si>
  <si>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</si>
  <si>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</si>
  <si>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</si>
  <si>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</si>
  <si>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</si>
  <si>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</si>
  <si>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</si>
  <si>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</si>
  <si>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</si>
  <si>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</si>
  <si>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</si>
  <si>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</si>
  <si>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</si>
  <si>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</si>
  <si>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</si>
  <si>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</si>
  <si>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</si>
  <si>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</si>
  <si>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</si>
  <si>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</si>
  <si>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</si>
  <si>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</si>
  <si>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</si>
  <si>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</si>
  <si>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</si>
  <si>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</si>
  <si>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</si>
  <si>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</si>
  <si>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</si>
  <si>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</si>
  <si>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</si>
  <si>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</si>
  <si>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</si>
  <si>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</si>
  <si>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</si>
  <si>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</si>
  <si>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</si>
  <si>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</si>
  <si>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</si>
  <si>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</si>
  <si>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</si>
  <si>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</si>
  <si>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</si>
  <si>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</si>
  <si>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</si>
  <si>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</si>
  <si>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</si>
  <si>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</si>
  <si>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</si>
  <si>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</si>
  <si>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</si>
  <si>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</si>
  <si>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</si>
  <si>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</si>
  <si>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</si>
  <si>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</si>
  <si>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</si>
  <si>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</si>
  <si>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</si>
  <si>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</si>
  <si>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</si>
  <si>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</si>
  <si>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</si>
  <si>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</si>
  <si>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</si>
  <si>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</si>
  <si>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</si>
  <si>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</si>
  <si>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</si>
  <si>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</si>
  <si>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</si>
  <si>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</si>
  <si>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</si>
  <si>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</si>
  <si>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</si>
  <si>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</si>
  <si>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</si>
  <si>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</si>
  <si>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</si>
  <si>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</si>
  <si>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</si>
  <si>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</si>
  <si>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</si>
  <si>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</si>
  <si>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</si>
  <si>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</si>
  <si>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</si>
  <si>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</si>
  <si>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</si>
  <si>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</si>
  <si>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</si>
  <si>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</si>
  <si>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</si>
  <si>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</si>
  <si>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</si>
  <si>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</si>
  <si>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</si>
  <si>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</si>
  <si>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</si>
  <si>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</si>
  <si>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</si>
  <si>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</si>
  <si>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</si>
  <si>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</si>
  <si>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</si>
  <si>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</si>
  <si>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</si>
  <si>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</si>
  <si>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</si>
  <si>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</si>
  <si>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</si>
  <si>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</si>
  <si>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</si>
  <si>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</si>
  <si>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</si>
  <si>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</si>
  <si>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</si>
  <si>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</si>
  <si>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</si>
  <si>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</si>
  <si>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</si>
  <si>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</si>
  <si>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</si>
  <si>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</si>
  <si>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</si>
  <si>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</si>
  <si>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</si>
  <si>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</si>
  <si>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</si>
  <si>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</si>
  <si>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</si>
  <si>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</si>
  <si>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</si>
  <si>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</si>
  <si>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</si>
  <si>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</si>
  <si>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</si>
  <si>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</si>
  <si>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</si>
  <si>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</si>
  <si>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</si>
  <si>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</si>
  <si>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</si>
  <si>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</si>
  <si>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</si>
  <si>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</si>
  <si>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</si>
  <si>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</si>
  <si>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</si>
  <si>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</si>
  <si>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</si>
  <si>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</si>
  <si>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</si>
  <si>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</si>
  <si>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</si>
  <si>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</si>
  <si>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</si>
  <si>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</si>
  <si>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</si>
  <si>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</si>
  <si>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</si>
  <si>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</si>
  <si>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</si>
  <si>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</si>
  <si>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</si>
  <si>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</si>
  <si>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</si>
  <si>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</si>
  <si>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</si>
  <si>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</si>
  <si>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</si>
  <si>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</si>
  <si>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</si>
  <si>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</si>
  <si>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</si>
  <si>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</si>
  <si>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</si>
  <si>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</si>
  <si>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</si>
  <si>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</si>
  <si>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</si>
  <si>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</si>
  <si>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</si>
  <si>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</si>
  <si>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</si>
  <si>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</si>
  <si>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</si>
  <si>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</si>
  <si>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</si>
  <si>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</si>
  <si>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</si>
  <si>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</si>
  <si>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</si>
  <si>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</si>
  <si>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</si>
  <si>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</si>
  <si>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</si>
  <si>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</si>
  <si>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</si>
  <si>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</si>
  <si>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</si>
  <si>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</si>
  <si>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</si>
  <si>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</si>
  <si>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</si>
  <si>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</si>
  <si>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</si>
  <si>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</si>
  <si>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</si>
  <si>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</si>
  <si>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</si>
  <si>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</si>
  <si>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</si>
  <si>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</si>
  <si>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</si>
  <si>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</si>
  <si>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</si>
  <si>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</si>
  <si>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</si>
  <si>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</si>
  <si>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</si>
  <si>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</si>
  <si>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</si>
  <si>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</si>
  <si>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</si>
  <si>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</si>
  <si>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</si>
  <si>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</si>
  <si>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</si>
  <si>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</si>
  <si>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</si>
  <si>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</si>
  <si>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</si>
  <si>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</si>
  <si>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</si>
  <si>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</si>
  <si>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</si>
  <si>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</si>
  <si>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</si>
  <si>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</si>
  <si>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</si>
  <si>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</si>
  <si>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</si>
  <si>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</si>
  <si>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</si>
  <si>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</si>
  <si>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</si>
  <si>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</si>
  <si>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</si>
  <si>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</si>
  <si>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</si>
  <si>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</si>
  <si>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</si>
  <si>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</si>
  <si>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</si>
  <si>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</si>
  <si>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</si>
  <si>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</si>
  <si>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</si>
  <si>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</si>
  <si>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</si>
  <si>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</si>
  <si>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</si>
  <si>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</si>
  <si>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</si>
  <si>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</si>
  <si>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</si>
  <si>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</si>
  <si>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</si>
  <si>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</si>
  <si>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</si>
  <si>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</si>
  <si>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</si>
  <si>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</si>
  <si>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</si>
  <si>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</si>
  <si>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</si>
  <si>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</si>
  <si>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</si>
  <si>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</si>
  <si>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</si>
  <si>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</si>
  <si>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</si>
  <si>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</si>
  <si>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</si>
  <si>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</si>
  <si>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</si>
  <si>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</si>
  <si>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</si>
  <si>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</si>
  <si>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</si>
  <si>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</si>
  <si>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</si>
  <si>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</si>
  <si>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</si>
  <si>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</si>
  <si>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</si>
  <si>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</si>
  <si>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</si>
  <si>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</si>
  <si>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</si>
  <si>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</si>
  <si>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</si>
  <si>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</si>
  <si>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</si>
  <si>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</si>
  <si>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</si>
  <si>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</si>
  <si>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</si>
  <si>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</si>
  <si>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</si>
  <si>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</si>
  <si>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</si>
  <si>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</si>
  <si>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</si>
  <si>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</si>
  <si>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</si>
  <si>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</si>
  <si>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</si>
  <si>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</si>
  <si>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</si>
  <si>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</si>
  <si>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</si>
  <si>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</si>
  <si>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</si>
  <si>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</si>
  <si>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</si>
  <si>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</si>
  <si>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</si>
  <si>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</si>
  <si>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</si>
  <si>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</si>
  <si>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</si>
  <si>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</si>
  <si>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</si>
  <si>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</si>
  <si>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</si>
  <si>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</si>
  <si>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</si>
  <si>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</si>
  <si>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</si>
  <si>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</si>
  <si>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</si>
  <si>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</si>
  <si>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</si>
  <si>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</si>
  <si>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</si>
  <si>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</si>
  <si>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</si>
  <si>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</si>
  <si>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</si>
  <si>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</si>
  <si>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</si>
  <si>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</si>
  <si>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</si>
  <si>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</si>
  <si>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</si>
  <si>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</si>
  <si>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</si>
  <si>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</si>
  <si>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</si>
  <si>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</si>
  <si>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</si>
  <si>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</si>
  <si>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</si>
  <si>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</si>
  <si>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</si>
  <si>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</si>
  <si>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</si>
  <si>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</si>
  <si>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</si>
  <si>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</si>
  <si>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</si>
  <si>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</si>
  <si>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</si>
  <si>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</si>
  <si>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</si>
  <si>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</si>
  <si>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</si>
  <si>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</si>
  <si>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</si>
  <si>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</si>
  <si>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</si>
  <si>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</si>
  <si>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</si>
  <si>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</si>
  <si>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</si>
  <si>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</si>
  <si>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</si>
  <si>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</si>
  <si>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</si>
  <si>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</si>
  <si>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</si>
  <si>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</si>
  <si>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</si>
  <si>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</si>
  <si>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</si>
  <si>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</si>
  <si>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</si>
  <si>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</si>
  <si>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</si>
  <si>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</si>
  <si>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</si>
  <si>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</si>
  <si>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</si>
  <si>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</si>
  <si>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</si>
  <si>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</si>
  <si>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</si>
  <si>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</si>
  <si>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</si>
  <si>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</si>
  <si>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</si>
  <si>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</si>
  <si>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</si>
  <si>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</si>
  <si>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</si>
  <si>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</si>
  <si>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</si>
  <si>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</si>
  <si>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</si>
  <si>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</si>
  <si>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</si>
  <si>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</si>
  <si>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</si>
  <si>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</si>
  <si>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</si>
  <si>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</si>
  <si>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</si>
  <si>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</si>
  <si>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</si>
  <si>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</si>
  <si>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</si>
  <si>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</si>
  <si>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</si>
  <si>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</si>
  <si>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</si>
  <si>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</si>
  <si>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</si>
  <si>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</si>
  <si>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</si>
  <si>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</si>
  <si>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</si>
  <si>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</si>
  <si>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</si>
  <si>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</si>
  <si>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</si>
  <si>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</si>
  <si>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</si>
  <si>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</si>
  <si>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</si>
  <si>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</si>
  <si>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</si>
  <si>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</si>
  <si>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</si>
  <si>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</si>
  <si>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</si>
  <si>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</si>
  <si>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</si>
  <si>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</si>
  <si>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</si>
  <si>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</si>
  <si>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</si>
  <si>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</si>
  <si>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</si>
  <si>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</si>
  <si>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</si>
  <si>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</si>
  <si>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</si>
  <si>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</si>
  <si>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</si>
  <si>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</si>
  <si>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</si>
  <si>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</si>
  <si>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</si>
  <si>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</si>
  <si>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</si>
  <si>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</si>
  <si>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</si>
  <si>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</si>
  <si>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</si>
  <si>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</si>
  <si>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</si>
  <si>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</si>
  <si>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</si>
  <si>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</si>
  <si>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</si>
  <si>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</si>
  <si>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</si>
  <si>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</si>
  <si>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</si>
  <si>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</si>
  <si>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</si>
  <si>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</si>
  <si>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</si>
  <si>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</si>
  <si>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</si>
  <si>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</si>
  <si>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</si>
  <si>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</si>
  <si>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</si>
  <si>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</si>
  <si>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</si>
  <si>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</si>
  <si>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</si>
  <si>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</si>
  <si>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</si>
  <si>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</si>
  <si>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</si>
  <si>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</si>
  <si>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</si>
  <si>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</si>
  <si>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</si>
  <si>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</si>
  <si>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</si>
  <si>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</si>
  <si>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</si>
  <si>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</si>
  <si>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</si>
  <si>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</si>
  <si>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</si>
  <si>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</si>
  <si>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</si>
  <si>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</si>
  <si>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</si>
  <si>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</si>
  <si>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</si>
  <si>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</si>
  <si>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</si>
  <si>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</si>
  <si>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</si>
  <si>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</si>
  <si>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</si>
  <si>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</si>
  <si>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</si>
  <si>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</si>
  <si>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</si>
  <si>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</si>
  <si>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</si>
  <si>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</si>
  <si>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</si>
  <si>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</si>
  <si>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</si>
  <si>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</si>
  <si>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</si>
  <si>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</si>
  <si>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</si>
  <si>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</si>
  <si>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</si>
  <si>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</si>
  <si>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</si>
  <si>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</si>
  <si>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</si>
  <si>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</si>
  <si>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</si>
  <si>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</si>
  <si>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</si>
  <si>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</si>
  <si>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</si>
  <si>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</si>
  <si>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</si>
  <si>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</si>
  <si>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</si>
  <si>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</si>
  <si>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</si>
  <si>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</si>
  <si>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</si>
  <si>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</si>
  <si>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</si>
  <si>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</si>
  <si>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</si>
  <si>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</si>
  <si>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</si>
  <si>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</si>
  <si>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</si>
  <si>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</si>
  <si>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</si>
  <si>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</si>
  <si>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</si>
  <si>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</si>
  <si>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</si>
  <si>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</si>
  <si>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</si>
  <si>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</si>
  <si>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</si>
  <si>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</si>
  <si>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</si>
  <si>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</si>
  <si>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</si>
  <si>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</si>
  <si>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</si>
  <si>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</si>
  <si>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</si>
  <si>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</si>
  <si>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</si>
  <si>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</si>
  <si>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</si>
  <si>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</si>
  <si>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</si>
  <si>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</si>
  <si>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</si>
  <si>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</si>
  <si>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</si>
  <si>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</si>
  <si>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</si>
  <si>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</si>
  <si>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</si>
  <si>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</si>
  <si>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</si>
  <si>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</si>
  <si>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</si>
  <si>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</si>
  <si>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</si>
  <si>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</si>
  <si>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</si>
  <si>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</si>
  <si>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</si>
  <si>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</si>
  <si>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</si>
  <si>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</si>
  <si>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</si>
  <si>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</si>
  <si>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</si>
  <si>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</si>
  <si>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</si>
  <si>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</si>
  <si>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</si>
  <si>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</si>
  <si>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</si>
  <si>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</si>
  <si>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</si>
  <si>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</si>
  <si>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</si>
  <si>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</si>
  <si>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</si>
  <si>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</si>
  <si>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</si>
  <si>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</si>
  <si>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</si>
  <si>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</si>
  <si>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</si>
  <si>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</si>
  <si>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</si>
  <si>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</si>
  <si>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</si>
  <si>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</si>
  <si>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</si>
  <si>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</si>
  <si>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</si>
  <si>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</si>
  <si>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</si>
  <si>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</si>
  <si>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</si>
  <si>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</si>
  <si>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</si>
  <si>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</si>
  <si>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</si>
  <si>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</si>
  <si>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</si>
  <si>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</si>
  <si>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</si>
  <si>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</si>
  <si>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</si>
  <si>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</si>
  <si>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</si>
  <si>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</si>
  <si>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</si>
  <si>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</si>
  <si>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</si>
  <si>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</si>
  <si>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</si>
  <si>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</si>
  <si>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</si>
  <si>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</si>
  <si>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</si>
  <si>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</si>
  <si>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</si>
  <si>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</si>
  <si>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</si>
  <si>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</si>
  <si>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</si>
  <si>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</si>
  <si>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</si>
  <si>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</si>
  <si>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</si>
  <si>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</si>
  <si>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</si>
  <si>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</si>
  <si>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</si>
  <si>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</si>
  <si>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</si>
  <si>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</si>
  <si>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</si>
  <si>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</si>
  <si>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</si>
  <si>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</si>
  <si>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</si>
  <si>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</si>
  <si>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</si>
  <si>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</si>
  <si>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</si>
  <si>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</si>
  <si>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</si>
  <si>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</si>
  <si>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</si>
  <si>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</si>
  <si>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</si>
  <si>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</si>
  <si>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</si>
  <si>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</si>
  <si>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</si>
  <si>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</si>
  <si>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</si>
  <si>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</si>
  <si>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</si>
  <si>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</si>
  <si>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</si>
  <si>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</si>
  <si>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</si>
  <si>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</si>
  <si>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</si>
  <si>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</si>
  <si>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</si>
  <si>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</si>
  <si>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</si>
  <si>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</si>
  <si>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</si>
  <si>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</si>
  <si>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</si>
  <si>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</si>
  <si>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</si>
  <si>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</si>
  <si>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</si>
  <si>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</si>
  <si>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</si>
  <si>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</si>
  <si>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</si>
  <si>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</si>
  <si>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</si>
  <si>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</si>
  <si>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</si>
  <si>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</si>
  <si>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</si>
  <si>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</si>
  <si>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</si>
  <si>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</si>
  <si>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</si>
  <si>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</si>
  <si>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</si>
  <si>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</si>
  <si>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</si>
  <si>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</si>
  <si>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</si>
  <si>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</si>
  <si>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</si>
  <si>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</si>
  <si>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</si>
  <si>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</si>
  <si>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</si>
  <si>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</si>
  <si>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</si>
  <si>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</si>
  <si>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</si>
  <si>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</si>
  <si>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</si>
  <si>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</si>
  <si>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</si>
  <si>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</si>
  <si>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</si>
  <si>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</si>
  <si>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</si>
  <si>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</si>
  <si>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</si>
  <si>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</si>
  <si>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</si>
  <si>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</si>
  <si>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</si>
  <si>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</si>
  <si>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</si>
  <si>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</si>
  <si>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</si>
  <si>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</si>
  <si>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</si>
  <si>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</si>
  <si>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</si>
  <si>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</si>
  <si>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</si>
  <si>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</si>
  <si>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</si>
  <si>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</si>
  <si>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</si>
  <si>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</si>
  <si>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</si>
  <si>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</si>
  <si>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</si>
  <si>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</si>
  <si>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</si>
  <si>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</si>
  <si>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</si>
  <si>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</si>
  <si>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</si>
  <si>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</si>
  <si>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</si>
  <si>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</si>
  <si>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</si>
  <si>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</si>
  <si>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</si>
  <si>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</si>
  <si>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</si>
  <si>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</si>
  <si>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</si>
  <si>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</si>
  <si>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</si>
  <si>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</si>
  <si>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</si>
  <si>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</si>
  <si>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</si>
  <si>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</si>
  <si>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</si>
  <si>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</si>
  <si>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</si>
  <si>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</si>
  <si>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</si>
  <si>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</si>
  <si>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</si>
  <si>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</si>
  <si>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</si>
  <si>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</si>
  <si>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</si>
  <si>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</si>
  <si>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</si>
  <si>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</si>
  <si>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</si>
  <si>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</si>
  <si>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</si>
  <si>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</si>
  <si>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</si>
  <si>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</si>
  <si>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</si>
  <si>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</si>
  <si>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</si>
  <si>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</si>
  <si>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</si>
  <si>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</si>
  <si>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</si>
  <si>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</si>
  <si>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</si>
  <si>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</si>
  <si>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</si>
  <si>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</si>
  <si>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</si>
  <si>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</si>
  <si>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</si>
  <si>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</si>
  <si>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</si>
  <si>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</si>
  <si>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</si>
  <si>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</si>
  <si>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</si>
  <si>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</si>
  <si>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</si>
  <si>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</si>
  <si>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</si>
  <si>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</si>
  <si>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</si>
  <si>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</si>
  <si>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</si>
  <si>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</si>
  <si>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</si>
  <si>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</si>
  <si>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</si>
  <si>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</si>
  <si>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</si>
  <si>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</si>
  <si>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</si>
  <si>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</si>
  <si>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</si>
  <si>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</si>
  <si>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</si>
  <si>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</si>
  <si>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</si>
  <si>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</si>
  <si>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</si>
  <si>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</si>
  <si>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</si>
  <si>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</si>
  <si>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</si>
  <si>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</si>
  <si>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</si>
  <si>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</si>
  <si>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</si>
  <si>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</si>
  <si>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</si>
  <si>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</si>
  <si>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</si>
  <si>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</si>
  <si>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</si>
  <si>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</si>
  <si>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</si>
  <si>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</si>
  <si>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</si>
  <si>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</si>
  <si>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</si>
  <si>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</si>
  <si>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</si>
  <si>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</si>
  <si>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</si>
  <si>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</si>
  <si>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</si>
  <si>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</si>
  <si>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</si>
  <si>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</si>
  <si>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</si>
  <si>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</si>
  <si>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</si>
  <si>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</si>
  <si>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</si>
  <si>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</si>
  <si>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</si>
  <si>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</si>
  <si>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</si>
  <si>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</si>
  <si>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</si>
  <si>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</si>
  <si>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</si>
  <si>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</si>
  <si>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</si>
  <si>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</si>
  <si>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</si>
  <si>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</si>
  <si>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</si>
  <si>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</si>
  <si>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</si>
  <si>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</si>
  <si>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</si>
  <si>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</si>
  <si>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</si>
  <si>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</si>
  <si>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</si>
  <si>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</si>
  <si>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</si>
  <si>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</si>
  <si>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</si>
  <si>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</si>
  <si>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</si>
  <si>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</si>
  <si>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</si>
  <si>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</si>
  <si>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</si>
  <si>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</si>
  <si>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</si>
  <si>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</si>
  <si>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</si>
  <si>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</si>
  <si>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</si>
  <si>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</si>
  <si>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</si>
  <si>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</si>
  <si>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</si>
  <si>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</si>
  <si>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</si>
  <si>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</si>
  <si>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</si>
  <si>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</si>
  <si>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</si>
  <si>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</si>
  <si>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</si>
  <si>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</si>
  <si>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</si>
  <si>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</si>
  <si>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</si>
  <si>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</si>
  <si>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</si>
  <si>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</si>
  <si>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</si>
  <si>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</si>
  <si>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</si>
  <si>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</si>
  <si>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</si>
  <si>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</si>
  <si>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</si>
  <si>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</si>
  <si>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</si>
  <si>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</si>
  <si>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</si>
  <si>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</si>
  <si>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</si>
  <si>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</si>
  <si>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</si>
  <si>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</si>
  <si>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</si>
  <si>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</si>
  <si>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</si>
  <si>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</si>
  <si>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</si>
  <si>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</si>
  <si>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</si>
  <si>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</si>
  <si>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</si>
  <si>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</si>
  <si>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</si>
  <si>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</si>
  <si>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</si>
  <si>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</si>
  <si>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</si>
  <si>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</si>
  <si>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</si>
  <si>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</si>
  <si>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</si>
  <si>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</si>
  <si>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</si>
  <si>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</si>
  <si>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</si>
  <si>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</si>
  <si>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</si>
  <si>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</si>
  <si>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</si>
  <si>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</si>
  <si>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</si>
  <si>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</si>
  <si>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</si>
  <si>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</si>
  <si>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</si>
  <si>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</si>
  <si>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</si>
  <si>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</si>
  <si>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</si>
  <si>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</si>
  <si>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</si>
  <si>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</si>
  <si>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</si>
  <si>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</si>
  <si>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</si>
  <si>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</si>
  <si>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</si>
  <si>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</si>
  <si>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</si>
  <si>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</si>
  <si>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</si>
  <si>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</si>
  <si>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</si>
  <si>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</si>
  <si>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</si>
  <si>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</si>
  <si>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</si>
  <si>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</si>
  <si>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</si>
  <si>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</si>
  <si>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</si>
  <si>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</si>
  <si>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</si>
  <si>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</si>
  <si>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</si>
  <si>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</si>
  <si>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</si>
  <si>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</si>
  <si>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</si>
  <si>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</si>
  <si>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</si>
  <si>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</si>
  <si>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</si>
  <si>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</si>
  <si>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</si>
  <si>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</si>
  <si>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</si>
  <si>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</si>
  <si>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</si>
  <si>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</si>
  <si>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</si>
  <si>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</si>
  <si>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</si>
  <si>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</si>
  <si>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</si>
  <si>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</si>
  <si>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</si>
  <si>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</si>
  <si>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</si>
  <si>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</si>
  <si>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</si>
  <si>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</si>
  <si>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</si>
  <si>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</si>
  <si>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</si>
  <si>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</si>
  <si>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</si>
  <si>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</si>
  <si>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</si>
  <si>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</si>
  <si>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</si>
  <si>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</si>
  <si>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</si>
  <si>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</si>
  <si>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</si>
  <si>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</si>
  <si>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</si>
  <si>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</si>
  <si>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</si>
  <si>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</si>
  <si>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</si>
  <si>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</si>
  <si>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</si>
  <si>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</si>
  <si>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</si>
  <si>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</si>
  <si>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</si>
  <si>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</si>
  <si>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</si>
  <si>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</si>
  <si>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</si>
  <si>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</si>
  <si>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</si>
  <si>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</si>
  <si>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</si>
  <si>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</si>
  <si>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</si>
  <si>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</si>
  <si>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</si>
  <si>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</si>
  <si>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</si>
  <si>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</si>
  <si>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</si>
  <si>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</si>
  <si>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</si>
  <si>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</si>
  <si>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</si>
  <si>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</si>
  <si>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</si>
  <si>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</si>
  <si>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</si>
  <si>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</si>
  <si>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</si>
  <si>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</si>
  <si>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</si>
  <si>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</si>
  <si>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</si>
  <si>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</si>
  <si>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</si>
  <si>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</si>
  <si>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</si>
  <si>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</si>
  <si>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</si>
  <si>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</si>
  <si>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</si>
  <si>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</si>
  <si>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</si>
  <si>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</si>
  <si>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</si>
  <si>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</si>
  <si>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</si>
  <si>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</si>
  <si>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</si>
  <si>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</si>
  <si>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</si>
  <si>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</si>
  <si>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</si>
  <si>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</si>
  <si>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</si>
  <si>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</si>
  <si>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</si>
  <si>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</si>
  <si>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</si>
  <si>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</si>
  <si>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</si>
  <si>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</si>
  <si>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</si>
  <si>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</si>
  <si>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</si>
  <si>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</si>
  <si>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</si>
  <si>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</si>
  <si>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</si>
  <si>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</si>
  <si>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</si>
  <si>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</si>
  <si>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</si>
  <si>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</si>
  <si>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</si>
  <si>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</si>
  <si>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</si>
  <si>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</si>
  <si>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</si>
  <si>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</si>
  <si>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</si>
  <si>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</si>
  <si>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</si>
  <si>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</si>
  <si>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</si>
  <si>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</si>
  <si>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</si>
  <si>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</si>
  <si>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</si>
  <si>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</si>
  <si>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</si>
  <si>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</si>
  <si>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</si>
  <si>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</si>
  <si>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</si>
  <si>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</si>
  <si>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</si>
  <si>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</si>
  <si>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</si>
  <si>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</si>
  <si>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</si>
  <si>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</si>
  <si>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</si>
  <si>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</si>
  <si>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</si>
  <si>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</si>
  <si>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</si>
  <si>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</si>
  <si>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</si>
  <si>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</si>
  <si>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</si>
  <si>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</si>
  <si>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</si>
  <si>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</si>
  <si>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</si>
  <si>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</si>
  <si>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</si>
  <si>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</si>
  <si>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</si>
  <si>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</si>
  <si>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</si>
  <si>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</si>
  <si>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</si>
  <si>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</si>
  <si>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</si>
  <si>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</si>
  <si>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</si>
  <si>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</si>
  <si>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</si>
  <si>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</si>
  <si>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</si>
  <si>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</si>
  <si>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</si>
  <si>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</si>
  <si>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</si>
  <si>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</si>
  <si>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</si>
  <si>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</si>
  <si>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</si>
  <si>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</si>
  <si>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</si>
  <si>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</si>
  <si>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</si>
  <si>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</si>
  <si>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</si>
  <si>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</si>
  <si>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</si>
  <si>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</si>
  <si>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</si>
  <si>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</si>
  <si>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</si>
  <si>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</si>
  <si>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</si>
  <si>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</si>
  <si>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</si>
  <si>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</si>
  <si>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</si>
  <si>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</si>
  <si>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</si>
  <si>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</si>
  <si>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</si>
  <si>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</si>
  <si>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</si>
  <si>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</si>
  <si>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</si>
  <si>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</si>
  <si>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</si>
  <si>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</si>
  <si>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</si>
  <si>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</si>
  <si>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</si>
  <si>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</si>
  <si>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</si>
  <si>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</si>
  <si>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</si>
  <si>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</si>
  <si>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</si>
  <si>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</si>
  <si>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</si>
  <si>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</si>
  <si>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</si>
  <si>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</si>
  <si>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</si>
  <si>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</si>
  <si>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</si>
  <si>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</si>
  <si>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</si>
  <si>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</si>
  <si>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</si>
  <si>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</si>
  <si>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</si>
  <si>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</si>
  <si>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</si>
  <si>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</si>
  <si>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</si>
  <si>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</si>
  <si>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</si>
  <si>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</si>
  <si>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</si>
  <si>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</si>
  <si>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</si>
  <si>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</si>
  <si>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</si>
  <si>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</si>
  <si>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</si>
  <si>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</si>
  <si>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</si>
  <si>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</si>
  <si>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</si>
  <si>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</si>
  <si>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</si>
  <si>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</si>
  <si>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</si>
  <si>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</si>
  <si>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</si>
  <si>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</si>
  <si>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</si>
  <si>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</si>
  <si>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</si>
  <si>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</si>
  <si>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</si>
  <si>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</si>
  <si>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</si>
  <si>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</si>
  <si>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</si>
  <si>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</si>
  <si>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</si>
  <si>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</si>
  <si>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</si>
  <si>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</si>
  <si>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</si>
  <si>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</si>
  <si>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</si>
  <si>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</si>
  <si>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</si>
  <si>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</si>
  <si>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</si>
  <si>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</si>
  <si>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</si>
  <si>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</si>
  <si>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</si>
  <si>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</si>
  <si>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</si>
  <si>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</si>
  <si>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</si>
  <si>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</si>
  <si>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</si>
  <si>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</si>
  <si>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</si>
  <si>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</si>
  <si>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</si>
  <si>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</si>
  <si>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</si>
  <si>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</si>
  <si>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</si>
  <si>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</si>
  <si>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</si>
  <si>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</si>
  <si>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</si>
  <si>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</si>
  <si>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</si>
  <si>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</si>
  <si>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</si>
  <si>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</si>
  <si>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</si>
  <si>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</si>
  <si>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</si>
  <si>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</si>
  <si>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</si>
  <si>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</si>
  <si>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</si>
  <si>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</si>
  <si>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</si>
  <si>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</si>
  <si>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</si>
  <si>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</si>
  <si>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</si>
  <si>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</si>
  <si>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</si>
  <si>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</si>
  <si>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</si>
  <si>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</si>
  <si>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</si>
  <si>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</si>
  <si>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</si>
  <si>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</si>
  <si>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</si>
  <si>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</si>
  <si>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</si>
  <si>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</si>
  <si>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</si>
  <si>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</si>
  <si>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</si>
  <si>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</si>
  <si>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</si>
  <si>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</si>
  <si>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</si>
  <si>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</si>
  <si>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</si>
  <si>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</si>
  <si>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</si>
  <si>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</si>
  <si>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</si>
  <si>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</si>
  <si>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</si>
  <si>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</si>
  <si>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</si>
  <si>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</si>
  <si>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</si>
  <si>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</si>
  <si>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</si>
  <si>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</si>
  <si>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</si>
  <si>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</si>
  <si>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</si>
  <si>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</si>
  <si>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</si>
  <si>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</si>
  <si>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</si>
  <si>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</si>
  <si>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</si>
  <si>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</si>
  <si>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</si>
  <si>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</si>
  <si>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</si>
  <si>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</si>
  <si>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</si>
  <si>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</si>
  <si>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</si>
  <si>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</si>
  <si>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</si>
  <si>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</si>
  <si>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</si>
  <si>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</si>
  <si>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</si>
  <si>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</si>
  <si>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</si>
  <si>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</si>
  <si>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</si>
  <si>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</si>
  <si>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</si>
  <si>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</si>
  <si>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</si>
  <si>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</si>
  <si>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</si>
  <si>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</si>
  <si>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</si>
  <si>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</si>
  <si>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</si>
  <si>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</si>
  <si>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</si>
  <si>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</si>
  <si>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</si>
  <si>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</si>
  <si>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</si>
  <si>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</si>
  <si>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</si>
  <si>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</si>
  <si>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</si>
  <si>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</si>
  <si>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</si>
  <si>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</si>
  <si>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</si>
  <si>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</si>
  <si>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</si>
  <si>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</si>
  <si>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</si>
  <si>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</si>
  <si>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</si>
  <si>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</si>
  <si>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</si>
  <si>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</si>
  <si>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</si>
  <si>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</si>
  <si>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</si>
  <si>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</si>
  <si>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</si>
  <si>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</si>
  <si>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</si>
  <si>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</si>
  <si>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</si>
  <si>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</si>
  <si>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</si>
  <si>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</si>
  <si>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</si>
  <si>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</si>
  <si>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</si>
  <si>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</si>
  <si>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</si>
  <si>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</si>
  <si>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</si>
  <si>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</si>
  <si>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</si>
  <si>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</si>
  <si>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</si>
  <si>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</si>
  <si>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</si>
  <si>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</si>
  <si>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</si>
  <si>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</si>
  <si>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</si>
  <si>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</si>
  <si>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</si>
  <si>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</si>
  <si>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</si>
  <si>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</si>
  <si>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</si>
  <si>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</si>
  <si>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</si>
  <si>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</si>
  <si>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</si>
  <si>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</si>
  <si>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</si>
  <si>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</si>
  <si>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</si>
  <si>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</si>
  <si>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</si>
  <si>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</si>
  <si>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</si>
  <si>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</si>
  <si>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</si>
  <si>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</si>
  <si>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</si>
  <si>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</si>
  <si>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</si>
  <si>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</si>
  <si>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</si>
  <si>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</si>
  <si>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</si>
  <si>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</si>
  <si>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</si>
  <si>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</si>
  <si>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</si>
  <si>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</si>
  <si>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</si>
  <si>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</si>
  <si>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</si>
  <si>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</si>
  <si>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</si>
  <si>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</si>
  <si>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</si>
  <si>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</si>
  <si>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</si>
  <si>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</si>
  <si>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</si>
  <si>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</si>
  <si>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</si>
  <si>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</si>
  <si>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</si>
  <si>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</si>
  <si>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</si>
  <si>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</si>
  <si>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</si>
  <si>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</si>
  <si>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</si>
  <si>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</si>
  <si>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</si>
  <si>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</si>
  <si>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</si>
  <si>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</si>
  <si>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</si>
  <si>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</si>
  <si>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</si>
  <si>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</si>
  <si>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</si>
  <si>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</si>
  <si>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</si>
  <si>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</si>
  <si>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</si>
  <si>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</si>
  <si>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</si>
  <si>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</si>
  <si>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</si>
  <si>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</si>
  <si>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</si>
  <si>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</si>
  <si>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</si>
  <si>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</si>
  <si>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</si>
  <si>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</si>
  <si>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</si>
  <si>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</si>
  <si>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</si>
  <si>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</si>
  <si>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</si>
  <si>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</si>
  <si>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</si>
  <si>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</si>
  <si>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</si>
  <si>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</si>
  <si>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</si>
  <si>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</si>
  <si>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</si>
  <si>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</si>
  <si>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</si>
  <si>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</si>
  <si>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</si>
  <si>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</si>
  <si>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</si>
  <si>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</si>
  <si>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</si>
  <si>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</si>
  <si>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</si>
  <si>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</si>
  <si>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</si>
  <si>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</si>
  <si>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</si>
  <si>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</si>
  <si>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</si>
  <si>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</si>
  <si>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</si>
  <si>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</si>
  <si>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</si>
  <si>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</si>
  <si>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</si>
  <si>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</si>
  <si>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</si>
  <si>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</si>
  <si>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</si>
  <si>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</si>
  <si>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</si>
  <si>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</si>
  <si>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</si>
  <si>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</si>
  <si>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</si>
  <si>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</si>
  <si>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</si>
  <si>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</si>
  <si>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</si>
  <si>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</si>
  <si>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</si>
  <si>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</si>
  <si>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</si>
  <si>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</si>
  <si>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</si>
  <si>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</si>
  <si>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</si>
  <si>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</si>
  <si>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</si>
  <si>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</si>
  <si>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</si>
  <si>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</si>
  <si>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</si>
  <si>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</si>
  <si>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</si>
  <si>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</si>
  <si>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</si>
  <si>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</si>
  <si>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</si>
  <si>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</si>
  <si>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</si>
  <si>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</si>
  <si>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</si>
  <si>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</si>
  <si>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</si>
  <si>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</si>
  <si>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</si>
  <si>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</si>
  <si>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</si>
  <si>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</si>
  <si>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</si>
  <si>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</si>
  <si>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</si>
  <si>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</si>
  <si>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</si>
  <si>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</si>
  <si>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</si>
  <si>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</si>
  <si>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</si>
  <si>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</si>
  <si>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</si>
  <si>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</si>
  <si>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</si>
  <si>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</si>
  <si>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</si>
  <si>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</si>
  <si>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</si>
  <si>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</si>
  <si>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</si>
  <si>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</si>
  <si>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</si>
  <si>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</si>
  <si>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</si>
  <si>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</si>
  <si>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</si>
  <si>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</si>
  <si>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</si>
  <si>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</si>
  <si>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</si>
  <si>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</si>
  <si>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</si>
  <si>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</si>
  <si>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</si>
  <si>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</si>
  <si>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</si>
  <si>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</si>
  <si>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</si>
  <si>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</si>
  <si>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</si>
  <si>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</si>
  <si>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</si>
  <si>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</si>
  <si>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</si>
  <si>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</si>
  <si>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</si>
  <si>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</si>
  <si>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</si>
  <si>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</si>
  <si>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</si>
  <si>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</si>
  <si>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</si>
  <si>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</si>
  <si>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</si>
  <si>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</si>
  <si>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</si>
  <si>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</si>
  <si>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</si>
  <si>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</si>
  <si>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</si>
  <si>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</si>
  <si>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</si>
  <si>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</si>
  <si>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</si>
  <si>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</si>
  <si>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</si>
  <si>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</si>
  <si>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</si>
  <si>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</si>
  <si>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</si>
  <si>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</si>
  <si>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</si>
  <si>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</si>
  <si>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</si>
  <si>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</si>
  <si>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</si>
  <si>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</si>
  <si>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</si>
  <si>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</si>
  <si>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</si>
  <si>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</si>
  <si>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</si>
  <si>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</si>
  <si>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</si>
  <si>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</si>
  <si>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</si>
  <si>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</si>
  <si>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</si>
  <si>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</si>
  <si>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</si>
  <si>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</si>
  <si>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</si>
  <si>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</si>
  <si>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</si>
  <si>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</si>
  <si>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</si>
  <si>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</si>
  <si>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</si>
  <si>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</si>
  <si>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</si>
  <si>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</si>
  <si>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</si>
  <si>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</si>
  <si>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</si>
  <si>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</si>
  <si>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</si>
  <si>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</si>
  <si>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</si>
  <si>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</si>
  <si>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</si>
  <si>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</si>
  <si>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</si>
  <si>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</si>
  <si>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</si>
  <si>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</si>
  <si>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</si>
  <si>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</si>
  <si>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</si>
  <si>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</si>
  <si>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</si>
  <si>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</si>
  <si>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</si>
  <si>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</si>
  <si>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</si>
  <si>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</si>
  <si>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</si>
  <si>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</si>
  <si>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</si>
  <si>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</si>
  <si>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</si>
  <si>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</si>
  <si>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</si>
  <si>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</si>
  <si>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</si>
  <si>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</si>
  <si>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</si>
  <si>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</si>
  <si>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</si>
  <si>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</si>
  <si>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</si>
  <si>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</si>
  <si>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</si>
  <si>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</si>
  <si>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</si>
  <si>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</si>
  <si>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</si>
  <si>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</si>
  <si>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</si>
  <si>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</si>
  <si>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</si>
  <si>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</si>
  <si>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</si>
  <si>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</si>
  <si>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</si>
  <si>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</si>
  <si>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</si>
  <si>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</si>
  <si>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</si>
  <si>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</si>
  <si>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</si>
  <si>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</si>
  <si>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</si>
  <si>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</si>
  <si>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</si>
  <si>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</si>
  <si>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</si>
  <si>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</si>
  <si>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</si>
  <si>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</si>
  <si>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</si>
  <si>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</si>
  <si>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</si>
  <si>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</si>
  <si>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</si>
  <si>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</si>
  <si>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</si>
  <si>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</si>
  <si>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</si>
  <si>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</si>
  <si>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</si>
  <si>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</si>
  <si>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</si>
  <si>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</si>
  <si>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</si>
  <si>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</si>
  <si>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</si>
  <si>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</si>
  <si>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</si>
  <si>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</si>
  <si>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</si>
  <si>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</si>
  <si>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</si>
  <si>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</si>
  <si>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</si>
  <si>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</si>
  <si>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</si>
  <si>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</si>
  <si>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</si>
  <si>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</si>
  <si>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</si>
  <si>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</si>
  <si>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</si>
  <si>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</si>
  <si>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</si>
  <si>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</si>
  <si>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</si>
  <si>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</si>
  <si>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</si>
  <si>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</si>
  <si>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</si>
  <si>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</si>
  <si>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</si>
  <si>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</si>
  <si>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</si>
  <si>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</si>
  <si>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</si>
  <si>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</si>
  <si>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</si>
  <si>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</si>
  <si>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</si>
  <si>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</si>
  <si>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</si>
  <si>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</si>
  <si>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</si>
  <si>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</si>
  <si>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</si>
  <si>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</si>
  <si>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</si>
  <si>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</si>
  <si>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</si>
  <si>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</si>
  <si>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</si>
  <si>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</si>
  <si>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</si>
  <si>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</si>
  <si>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</si>
  <si>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</si>
  <si>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</si>
  <si>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</si>
  <si>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</si>
  <si>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</si>
  <si>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</si>
  <si>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</si>
  <si>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</si>
  <si>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</si>
  <si>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</si>
  <si>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</si>
  <si>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</si>
  <si>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</si>
  <si>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</si>
  <si>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</si>
  <si>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</si>
  <si>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</si>
  <si>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</si>
  <si>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</si>
  <si>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</si>
  <si>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</si>
  <si>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</si>
  <si>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</si>
  <si>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</si>
  <si>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</si>
  <si>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</si>
  <si>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</si>
  <si>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</si>
  <si>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</si>
  <si>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</si>
  <si>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</si>
  <si>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</si>
  <si>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</si>
  <si>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</si>
  <si>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</si>
  <si>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</si>
  <si>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</si>
  <si>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</si>
  <si>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</si>
  <si>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</si>
  <si>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</si>
  <si>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</si>
  <si>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</si>
  <si>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</si>
  <si>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</si>
  <si>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</si>
  <si>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</si>
  <si>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</si>
  <si>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</si>
  <si>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</si>
  <si>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</si>
  <si>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</si>
  <si>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</si>
  <si>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</si>
  <si>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</si>
  <si>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</si>
  <si>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</si>
  <si>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</si>
  <si>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</si>
  <si>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</si>
  <si>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</si>
  <si>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</si>
  <si>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</si>
  <si>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</si>
  <si>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</si>
  <si>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</si>
  <si>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</si>
  <si>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</si>
  <si>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</si>
  <si>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</si>
  <si>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</si>
  <si>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</si>
  <si>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</si>
  <si>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</si>
  <si>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</si>
  <si>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</si>
  <si>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</si>
  <si>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</si>
  <si>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</si>
  <si>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</si>
  <si>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</si>
  <si>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</si>
  <si>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</si>
  <si>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</si>
  <si>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</si>
  <si>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</si>
  <si>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</si>
  <si>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</si>
  <si>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</si>
  <si>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</si>
  <si>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</si>
  <si>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</si>
  <si>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</si>
  <si>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</si>
  <si>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</si>
  <si>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</si>
  <si>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</si>
  <si>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</si>
  <si>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</si>
  <si>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</si>
  <si>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</si>
  <si>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</si>
  <si>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</si>
  <si>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</si>
  <si>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</si>
  <si>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</si>
  <si>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</si>
  <si>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</si>
  <si>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</si>
  <si>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</si>
  <si>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</si>
  <si>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</si>
  <si>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</si>
  <si>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</si>
  <si>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</si>
  <si>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</si>
  <si>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</si>
  <si>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</si>
  <si>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</si>
  <si>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</si>
  <si>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</si>
  <si>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</si>
  <si>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</si>
  <si>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</si>
  <si>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</si>
  <si>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</si>
  <si>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</si>
  <si>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</si>
  <si>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</si>
  <si>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</si>
  <si>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</si>
  <si>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</si>
  <si>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</si>
  <si>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</si>
  <si>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</si>
  <si>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</si>
  <si>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</si>
  <si>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</si>
  <si>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</si>
  <si>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</si>
  <si>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</si>
  <si>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</si>
  <si>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</si>
  <si>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</si>
  <si>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</si>
  <si>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</si>
  <si>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</si>
  <si>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</si>
  <si>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</si>
  <si>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</si>
  <si>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</si>
  <si>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</si>
  <si>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</si>
  <si>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</si>
  <si>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</si>
  <si>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</si>
  <si>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</si>
  <si>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</si>
  <si>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</si>
  <si>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</si>
  <si>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</si>
  <si>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</si>
  <si>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</si>
  <si>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</si>
  <si>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</si>
  <si>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</si>
  <si>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</si>
  <si>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</si>
  <si>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</si>
  <si>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</si>
  <si>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</si>
  <si>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</si>
  <si>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</si>
  <si>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</si>
  <si>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</si>
  <si>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</si>
  <si>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</si>
  <si>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</si>
  <si>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</si>
  <si>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</si>
  <si>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</si>
  <si>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</si>
  <si>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</si>
  <si>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</si>
  <si>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</si>
  <si>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</si>
  <si>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</si>
  <si>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</si>
  <si>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</si>
  <si>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</si>
  <si>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</si>
  <si>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</si>
  <si>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</si>
  <si>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</si>
  <si>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</si>
  <si>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</si>
  <si>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</si>
  <si>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</si>
  <si>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</si>
  <si>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</si>
  <si>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</si>
  <si>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</si>
  <si>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</si>
  <si>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</si>
  <si>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</si>
  <si>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</si>
  <si>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</si>
  <si>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</si>
  <si>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</si>
  <si>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</si>
  <si>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</si>
  <si>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</si>
  <si>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</si>
  <si>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</si>
  <si>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</si>
  <si>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</si>
  <si>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</si>
  <si>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</si>
  <si>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</si>
  <si>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</si>
  <si>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</si>
  <si>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</si>
  <si>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</si>
  <si>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</si>
  <si>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</si>
  <si>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</si>
  <si>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</si>
  <si>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</si>
  <si>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</si>
  <si>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</si>
  <si>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</si>
  <si>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</si>
  <si>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</si>
  <si>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</si>
  <si>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</si>
  <si>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</si>
  <si>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</si>
  <si>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</si>
  <si>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</si>
  <si>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</si>
  <si>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</si>
  <si>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</si>
  <si>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</si>
  <si>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</si>
  <si>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</si>
  <si>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</si>
  <si>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</si>
  <si>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</si>
  <si>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</si>
  <si>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</si>
  <si>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</si>
  <si>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</si>
  <si>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</si>
  <si>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</si>
  <si>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</si>
  <si>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</si>
  <si>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</si>
  <si>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</si>
  <si>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</si>
  <si>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</si>
  <si>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</si>
  <si>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</si>
  <si>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</si>
  <si>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</si>
  <si>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</si>
  <si>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</si>
  <si>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</si>
  <si>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</si>
  <si>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</si>
  <si>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</si>
  <si>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</si>
  <si>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</si>
  <si>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</si>
  <si>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</si>
  <si>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</si>
  <si>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</si>
  <si>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</si>
  <si>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</si>
  <si>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</si>
  <si>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</si>
  <si>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</si>
  <si>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</si>
  <si>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</si>
  <si>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</si>
  <si>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</si>
  <si>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</si>
  <si>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</si>
  <si>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</si>
  <si>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</si>
  <si>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</si>
  <si>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</si>
  <si>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</si>
  <si>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</si>
  <si>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</si>
  <si>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</si>
  <si>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</si>
  <si>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</si>
  <si>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</si>
  <si>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</si>
  <si>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</si>
  <si>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</si>
  <si>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</si>
  <si>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</si>
  <si>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</si>
  <si>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</si>
  <si>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</si>
  <si>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</si>
  <si>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</si>
  <si>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</si>
  <si>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</si>
  <si>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</si>
  <si>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</si>
  <si>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</si>
  <si>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</si>
  <si>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</si>
  <si>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</si>
  <si>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</si>
  <si>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</si>
  <si>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</si>
  <si>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</si>
  <si>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</si>
  <si>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</si>
  <si>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</si>
  <si>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</si>
  <si>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</si>
  <si>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</si>
  <si>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</si>
  <si>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</si>
  <si>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</si>
  <si>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</si>
  <si>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</si>
  <si>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</si>
  <si>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</si>
  <si>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</si>
  <si>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</si>
  <si>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</si>
  <si>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</si>
  <si>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</si>
  <si>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</si>
  <si>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</si>
  <si>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</si>
  <si>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</si>
  <si>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</si>
  <si>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</si>
  <si>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</si>
  <si>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</si>
  <si>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</si>
  <si>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</si>
  <si>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</si>
  <si>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</si>
  <si>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</si>
  <si>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</si>
  <si>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</si>
  <si>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</si>
  <si>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</si>
  <si>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</si>
  <si>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</si>
  <si>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</si>
  <si>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</si>
  <si>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</si>
  <si>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</si>
  <si>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</si>
  <si>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</si>
  <si>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</si>
  <si>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</si>
  <si>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</si>
  <si>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</si>
  <si>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</si>
  <si>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</si>
  <si>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</si>
  <si>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</si>
  <si>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</si>
  <si>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</si>
  <si>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</si>
  <si>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</si>
  <si>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</si>
  <si>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</si>
  <si>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</si>
  <si>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</si>
  <si>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</si>
  <si>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</si>
  <si>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</si>
  <si>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</si>
  <si>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</si>
  <si>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</si>
  <si>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</si>
  <si>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</si>
  <si>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</si>
  <si>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</si>
  <si>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</si>
  <si>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</si>
  <si>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</si>
  <si>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</si>
  <si>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</si>
  <si>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</si>
  <si>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</si>
  <si>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</si>
  <si>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</si>
  <si>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</si>
  <si>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</si>
  <si>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</si>
  <si>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</si>
  <si>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</si>
  <si>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</si>
  <si>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</si>
  <si>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</si>
  <si>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</si>
  <si>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</si>
  <si>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</si>
  <si>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</si>
  <si>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</si>
  <si>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</si>
  <si>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</si>
  <si>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</si>
  <si>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</si>
  <si>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</si>
  <si>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</si>
  <si>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</si>
  <si>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</si>
  <si>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</si>
  <si>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</si>
  <si>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</si>
  <si>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</si>
  <si>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</si>
  <si>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</si>
  <si>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</si>
  <si>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</si>
  <si>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</si>
  <si>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</si>
  <si>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</si>
  <si>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</si>
  <si>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</si>
  <si>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</si>
  <si>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</si>
  <si>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</si>
  <si>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</si>
  <si>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</si>
  <si>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</si>
  <si>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</si>
  <si>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</si>
  <si>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</si>
  <si>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</si>
  <si>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</si>
  <si>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</si>
  <si>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</si>
  <si>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</si>
  <si>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</si>
  <si>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</si>
  <si>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</si>
  <si>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</si>
  <si>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</si>
  <si>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</si>
  <si>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</si>
  <si>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</si>
  <si>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</si>
  <si>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</si>
  <si>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</si>
  <si>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</si>
  <si>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</si>
  <si>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</si>
  <si>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</si>
  <si>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</si>
  <si>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</si>
  <si>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</si>
  <si>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</si>
  <si>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</si>
  <si>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</si>
  <si>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</si>
  <si>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</si>
  <si>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</si>
  <si>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</si>
  <si>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</si>
  <si>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</si>
  <si>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</si>
  <si>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</si>
  <si>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</si>
  <si>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</si>
  <si>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</si>
  <si>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</si>
  <si>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</si>
  <si>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</si>
  <si>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</si>
  <si>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</si>
  <si>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</si>
  <si>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</si>
  <si>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</si>
  <si>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</si>
  <si>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</si>
  <si>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</si>
  <si>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</si>
  <si>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</si>
  <si>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</si>
  <si>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</si>
  <si>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</si>
  <si>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</si>
  <si>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</si>
  <si>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</si>
  <si>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</si>
  <si>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</si>
  <si>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</si>
  <si>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</si>
  <si>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</si>
  <si>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</si>
  <si>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</si>
  <si>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</si>
  <si>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</si>
  <si>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</si>
  <si>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</si>
  <si>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</si>
  <si>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</si>
  <si>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</si>
  <si>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</si>
  <si>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</si>
  <si>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</si>
  <si>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</si>
  <si>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</si>
  <si>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</si>
  <si>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</si>
  <si>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</si>
  <si>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</si>
  <si>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</si>
  <si>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</si>
  <si>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</si>
  <si>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</si>
  <si>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</si>
  <si>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</si>
  <si>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</si>
  <si>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</si>
  <si>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</si>
  <si>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</si>
  <si>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</si>
  <si>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</si>
  <si>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</si>
  <si>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</si>
  <si>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</si>
  <si>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</si>
  <si>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</si>
  <si>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</si>
  <si>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</si>
  <si>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</si>
  <si>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</si>
  <si>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</si>
  <si>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</si>
  <si>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</si>
  <si>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</si>
  <si>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</si>
  <si>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</si>
  <si>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</si>
  <si>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</si>
  <si>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</si>
  <si>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</si>
  <si>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</si>
  <si>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</si>
  <si>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</si>
  <si>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</si>
  <si>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</si>
  <si>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</si>
  <si>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</si>
  <si>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</si>
  <si>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</si>
  <si>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</si>
  <si>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</si>
  <si>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</si>
  <si>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</si>
  <si>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</si>
  <si>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</si>
  <si>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</si>
  <si>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</si>
  <si>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</si>
  <si>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</si>
  <si>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</si>
  <si>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</si>
  <si>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</si>
  <si>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</si>
  <si>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</si>
  <si>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</si>
  <si>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</si>
  <si>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</si>
  <si>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</si>
  <si>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</si>
  <si>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</si>
  <si>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</si>
  <si>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</si>
  <si>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</si>
  <si>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</si>
  <si>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</si>
  <si>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</si>
  <si>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</si>
  <si>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</si>
  <si>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</si>
  <si>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</si>
  <si>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</si>
  <si>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</si>
  <si>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</si>
  <si>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</si>
  <si>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</si>
  <si>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</si>
  <si>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</si>
  <si>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</si>
  <si>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</si>
  <si>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</si>
  <si>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</si>
  <si>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</si>
  <si>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</si>
  <si>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</si>
  <si>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</si>
  <si>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</si>
  <si>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</si>
  <si>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</si>
  <si>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</si>
  <si>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</si>
  <si>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</si>
  <si>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</si>
  <si>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</si>
  <si>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</si>
  <si>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</si>
  <si>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</si>
  <si>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</si>
  <si>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</si>
  <si>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</si>
  <si>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</si>
  <si>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</si>
  <si>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</si>
  <si>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</si>
  <si>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</si>
  <si>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</si>
  <si>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</si>
  <si>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</si>
  <si>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</si>
  <si>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</si>
  <si>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</si>
  <si>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</si>
  <si>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</si>
  <si>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</si>
  <si>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</si>
  <si>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</si>
  <si>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</si>
  <si>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</si>
  <si>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</si>
  <si>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</si>
  <si>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</si>
  <si>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</si>
  <si>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</si>
  <si>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</si>
  <si>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</si>
  <si>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</si>
  <si>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</si>
  <si>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</si>
  <si>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</si>
  <si>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</si>
  <si>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</si>
  <si>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</si>
  <si>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</si>
  <si>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</si>
  <si>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</si>
  <si>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</si>
  <si>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</si>
  <si>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</si>
  <si>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</si>
  <si>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</si>
  <si>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</si>
  <si>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</si>
  <si>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</si>
  <si>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</si>
  <si>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</si>
  <si>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</si>
  <si>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</si>
  <si>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</si>
  <si>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</si>
  <si>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</si>
  <si>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</si>
  <si>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</si>
  <si>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</si>
  <si>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</si>
  <si>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</si>
  <si>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</si>
  <si>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</si>
  <si>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</si>
  <si>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</si>
  <si>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</si>
  <si>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</si>
  <si>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</si>
  <si>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</si>
  <si>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</si>
  <si>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</si>
  <si>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</si>
  <si>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</si>
  <si>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</si>
  <si>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</si>
  <si>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</si>
  <si>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</si>
  <si>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</si>
  <si>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</si>
  <si>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</si>
  <si>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</si>
  <si>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</si>
  <si>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</si>
  <si>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</si>
  <si>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</si>
  <si>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</si>
  <si>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</si>
  <si>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</si>
  <si>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</si>
  <si>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</si>
  <si>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</si>
  <si>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</si>
  <si>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</si>
  <si>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</si>
  <si>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</si>
  <si>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</si>
  <si>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</si>
  <si>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</si>
  <si>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</si>
  <si>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</si>
  <si>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</si>
  <si>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</si>
  <si>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</si>
  <si>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</si>
  <si>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</si>
  <si>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</si>
  <si>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</si>
  <si>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</si>
  <si>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</si>
  <si>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</si>
  <si>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</si>
  <si>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</si>
  <si>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</si>
  <si>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</si>
  <si>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</si>
  <si>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</si>
  <si>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</si>
  <si>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</si>
  <si>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</si>
  <si>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</si>
  <si>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</si>
  <si>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</si>
  <si>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</si>
  <si>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</si>
  <si>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</si>
  <si>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</si>
  <si>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</si>
  <si>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</si>
  <si>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</si>
  <si>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</si>
  <si>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</si>
  <si>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</si>
  <si>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</si>
  <si>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</si>
  <si>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</si>
  <si>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</si>
  <si>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</si>
  <si>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</si>
  <si>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</si>
  <si>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</si>
  <si>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</si>
  <si>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</si>
  <si>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</si>
  <si>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</si>
  <si>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</si>
  <si>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</si>
  <si>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</si>
  <si>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</si>
  <si>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</si>
  <si>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</si>
  <si>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</si>
  <si>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</si>
  <si>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</si>
  <si>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</si>
  <si>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</si>
  <si>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</si>
  <si>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</si>
  <si>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</si>
  <si>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</si>
  <si>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</si>
  <si>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</si>
  <si>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</si>
  <si>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</si>
  <si>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</si>
  <si>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</si>
  <si>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</si>
  <si>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</si>
  <si>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</si>
  <si>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</si>
  <si>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</si>
  <si>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</si>
  <si>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</si>
  <si>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</si>
  <si>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</si>
  <si>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</si>
  <si>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</si>
  <si>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</si>
  <si>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</si>
  <si>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</si>
  <si>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</si>
  <si>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</si>
  <si>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</si>
  <si>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</si>
  <si>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</si>
  <si>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</si>
  <si>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</si>
  <si>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</si>
  <si>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</si>
  <si>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</si>
  <si>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</si>
  <si>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</si>
  <si>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</si>
  <si>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</si>
  <si>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</si>
  <si>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</si>
  <si>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</si>
  <si>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</si>
  <si>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</si>
  <si>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</si>
  <si>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</si>
  <si>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</si>
  <si>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</si>
  <si>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</si>
  <si>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</si>
  <si>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</si>
  <si>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</si>
  <si>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</si>
  <si>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</si>
  <si>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</si>
  <si>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</si>
  <si>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</si>
  <si>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</si>
  <si>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</si>
  <si>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</si>
  <si>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</si>
  <si>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</si>
  <si>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</si>
  <si>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</si>
  <si>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</si>
  <si>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</si>
  <si>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</si>
  <si>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</si>
  <si>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</si>
  <si>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</si>
  <si>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</si>
  <si>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</si>
  <si>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</si>
  <si>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</si>
  <si>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</si>
  <si>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</si>
  <si>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</si>
  <si>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</si>
  <si>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</si>
  <si>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</si>
  <si>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</si>
  <si>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</si>
  <si>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</si>
  <si>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</si>
  <si>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</si>
  <si>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</si>
  <si>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</si>
  <si>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</si>
  <si>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</si>
  <si>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</si>
  <si>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</si>
  <si>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</si>
  <si>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</si>
  <si>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</si>
  <si>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</si>
  <si>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</si>
  <si>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</si>
  <si>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</si>
  <si>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</si>
  <si>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</si>
  <si>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</si>
  <si>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</si>
  <si>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</si>
  <si>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</si>
  <si>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</si>
  <si>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</si>
  <si>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</si>
  <si>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</si>
  <si>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</si>
  <si>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</si>
  <si>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</si>
  <si>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</si>
  <si>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</si>
  <si>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</si>
  <si>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</si>
  <si>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</si>
  <si>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</si>
  <si>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</si>
  <si>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</si>
  <si>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</si>
  <si>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</si>
  <si>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</si>
  <si>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</si>
  <si>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</si>
  <si>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</si>
  <si>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</si>
  <si>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</si>
  <si>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</si>
  <si>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</si>
  <si>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</si>
  <si>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</si>
  <si>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</si>
  <si>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</si>
  <si>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</si>
  <si>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</si>
  <si>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</si>
  <si>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</si>
  <si>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</si>
  <si>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</si>
  <si>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</si>
  <si>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</si>
  <si>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</si>
  <si>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</si>
  <si>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</si>
  <si>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</si>
  <si>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</si>
  <si>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</si>
  <si>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</si>
  <si>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</si>
  <si>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</si>
  <si>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</si>
  <si>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</si>
  <si>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</si>
  <si>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</si>
  <si>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</si>
  <si>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</si>
  <si>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</si>
  <si>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</si>
  <si>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</si>
  <si>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</si>
  <si>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</si>
  <si>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</si>
  <si>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</si>
  <si>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</si>
  <si>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</si>
  <si>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</si>
  <si>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</si>
  <si>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</si>
  <si>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</si>
  <si>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</si>
  <si>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</si>
  <si>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</si>
  <si>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</si>
  <si>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</si>
  <si>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</si>
  <si>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</si>
  <si>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</si>
  <si>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</si>
  <si>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</si>
  <si>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</si>
  <si>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</si>
  <si>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</si>
  <si>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</si>
  <si>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</si>
  <si>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</si>
  <si>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</si>
  <si>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</si>
  <si>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</si>
  <si>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</si>
  <si>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</si>
  <si>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</si>
  <si>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</si>
  <si>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</si>
  <si>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</si>
  <si>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</si>
  <si>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</si>
  <si>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</si>
  <si>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</si>
  <si>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</si>
  <si>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</si>
  <si>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</si>
  <si>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</si>
  <si>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</si>
  <si>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</si>
  <si>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</si>
  <si>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</si>
  <si>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</si>
  <si>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</si>
  <si>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</si>
  <si>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</si>
  <si>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</si>
  <si>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</si>
  <si>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</si>
  <si>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</si>
  <si>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</si>
  <si>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</si>
  <si>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</si>
  <si>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</si>
  <si>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</si>
  <si>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</si>
  <si>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</si>
  <si>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</si>
  <si>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</si>
  <si>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</si>
  <si>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</si>
  <si>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</si>
  <si>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</si>
  <si>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</si>
  <si>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</si>
  <si>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</si>
  <si>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</si>
  <si>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</si>
  <si>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</si>
  <si>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</si>
  <si>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</si>
  <si>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</si>
  <si>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</si>
  <si>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</si>
  <si>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</si>
  <si>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</si>
  <si>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</si>
  <si>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</si>
  <si>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</si>
  <si>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</si>
  <si>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</si>
  <si>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</si>
  <si>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</si>
  <si>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</si>
  <si>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</si>
  <si>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</si>
  <si>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</si>
  <si>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</si>
  <si>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</si>
  <si>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</si>
  <si>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</si>
  <si>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</si>
  <si>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</si>
  <si>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</si>
  <si>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</si>
  <si>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</si>
  <si>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</si>
  <si>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</si>
  <si>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</si>
  <si>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</si>
  <si>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</si>
  <si>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</si>
  <si>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</si>
  <si>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</si>
  <si>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</si>
  <si>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</si>
  <si>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</si>
  <si>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</si>
  <si>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</si>
  <si>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</si>
  <si>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</si>
  <si>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</si>
  <si>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</si>
  <si>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</si>
  <si>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</si>
  <si>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</si>
  <si>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</si>
  <si>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</si>
  <si>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</si>
  <si>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</si>
  <si>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</si>
  <si>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</si>
  <si>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</si>
  <si>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</si>
  <si>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</si>
  <si>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</si>
  <si>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</si>
  <si>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</si>
  <si>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</si>
  <si>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</si>
  <si>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</si>
  <si>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</si>
  <si>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</si>
  <si>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</si>
  <si>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</si>
  <si>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</si>
  <si>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</si>
  <si>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</si>
  <si>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</si>
  <si>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</si>
  <si>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</si>
  <si>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</si>
  <si>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</si>
  <si>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</si>
  <si>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</si>
  <si>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</si>
  <si>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</si>
  <si>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</si>
  <si>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</si>
  <si>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</si>
  <si>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</si>
  <si>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</si>
  <si>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</si>
  <si>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</si>
  <si>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</si>
  <si>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</si>
  <si>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</si>
  <si>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</si>
  <si>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</si>
  <si>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</si>
  <si>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</si>
  <si>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</si>
  <si>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</si>
  <si>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</si>
  <si>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</si>
  <si>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</si>
  <si>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</si>
  <si>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</si>
  <si>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</si>
  <si>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</si>
  <si>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</si>
  <si>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</si>
  <si>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</si>
  <si>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</si>
  <si>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</si>
  <si>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</si>
  <si>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</si>
  <si>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</si>
  <si>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</si>
  <si>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</si>
  <si>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</si>
  <si>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</si>
  <si>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</si>
  <si>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</si>
  <si>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</si>
  <si>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</si>
  <si>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</si>
  <si>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</si>
  <si>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</si>
  <si>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</si>
  <si>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</si>
  <si>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</si>
  <si>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</si>
  <si>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</si>
  <si>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</si>
  <si>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</si>
  <si>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</si>
  <si>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</si>
  <si>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</si>
  <si>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</si>
  <si>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</si>
  <si>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</si>
  <si>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</si>
  <si>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</si>
  <si>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</si>
  <si>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</si>
  <si>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</si>
  <si>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</si>
  <si>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</si>
  <si>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</si>
  <si>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</si>
  <si>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</si>
  <si>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</si>
  <si>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</si>
  <si>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</si>
  <si>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</si>
  <si>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</si>
  <si>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</si>
  <si>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</si>
  <si>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</si>
  <si>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</si>
  <si>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</si>
  <si>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</si>
  <si>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</si>
  <si>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</si>
  <si>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</si>
  <si>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</si>
  <si>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</si>
  <si>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</si>
  <si>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</si>
  <si>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</si>
  <si>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</si>
  <si>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</si>
  <si>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</si>
  <si>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</si>
  <si>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</si>
  <si>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</si>
  <si>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</si>
  <si>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</si>
  <si>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</si>
  <si>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</si>
  <si>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</si>
  <si>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</si>
  <si>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</si>
  <si>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</si>
  <si>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</si>
  <si>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</si>
  <si>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</si>
  <si>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</si>
  <si>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</si>
  <si>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</si>
  <si>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</si>
  <si>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</si>
  <si>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</si>
  <si>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</si>
  <si>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</si>
  <si>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</si>
  <si>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</si>
  <si>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</si>
  <si>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</si>
  <si>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</si>
  <si>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</si>
  <si>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</si>
  <si>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</si>
  <si>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</si>
  <si>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</si>
  <si>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</si>
  <si>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</si>
  <si>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</si>
  <si>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</si>
  <si>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</si>
  <si>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</si>
  <si>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</si>
  <si>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</si>
  <si>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</si>
  <si>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</si>
  <si>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</si>
  <si>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</si>
  <si>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</si>
  <si>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</si>
  <si>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</si>
  <si>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</si>
  <si>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</si>
  <si>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</si>
  <si>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</si>
  <si>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</si>
  <si>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</si>
  <si>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</si>
  <si>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</si>
  <si>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</si>
  <si>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</si>
  <si>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</si>
  <si>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</si>
  <si>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</si>
  <si>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</si>
  <si>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</si>
  <si>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</si>
  <si>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</si>
  <si>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</si>
  <si>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</si>
  <si>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</si>
  <si>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</si>
  <si>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</si>
  <si>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</si>
  <si>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</si>
  <si>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</si>
  <si>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</si>
  <si>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</si>
  <si>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</si>
  <si>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</si>
  <si>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</si>
  <si>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</si>
  <si>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</si>
  <si>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</si>
  <si>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</si>
  <si>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</si>
  <si>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</si>
  <si>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</si>
  <si>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</si>
  <si>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</si>
  <si>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</si>
  <si>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</si>
  <si>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</si>
  <si>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</si>
  <si>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</si>
  <si>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</si>
  <si>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</si>
  <si>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</si>
  <si>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</si>
  <si>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</si>
  <si>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</si>
  <si>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</si>
  <si>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</si>
  <si>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</si>
  <si>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</si>
  <si>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</si>
  <si>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</si>
  <si>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</si>
  <si>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</si>
  <si>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</si>
  <si>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</si>
  <si>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</si>
  <si>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</si>
  <si>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</si>
  <si>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</si>
  <si>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</si>
  <si>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</si>
  <si>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</si>
  <si>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</si>
  <si>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</si>
  <si>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</si>
  <si>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</si>
  <si>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</si>
  <si>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</si>
  <si>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</si>
  <si>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</si>
  <si>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</si>
  <si>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</si>
  <si>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</si>
  <si>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</si>
  <si>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</si>
  <si>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</si>
  <si>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</si>
  <si>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</si>
  <si>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</si>
  <si>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</si>
  <si>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</si>
  <si>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</si>
  <si>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</si>
  <si>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</si>
  <si>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</si>
  <si>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</si>
  <si>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</si>
  <si>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</si>
  <si>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</si>
  <si>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</si>
  <si>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</si>
  <si>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</si>
  <si>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</si>
  <si>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</si>
  <si>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</si>
  <si>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</si>
  <si>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</si>
  <si>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</si>
  <si>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</si>
  <si>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</si>
  <si>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</si>
  <si>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</si>
  <si>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</si>
  <si>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</si>
  <si>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</si>
  <si>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</si>
  <si>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</si>
  <si>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</si>
  <si>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</si>
  <si>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</si>
  <si>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</si>
  <si>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</si>
  <si>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</si>
  <si>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</si>
  <si>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</si>
  <si>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</si>
  <si>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</si>
  <si>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</si>
  <si>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</si>
  <si>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</si>
  <si>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</si>
  <si>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</si>
  <si>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</si>
  <si>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</si>
  <si>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</si>
  <si>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</si>
  <si>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</si>
  <si>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</si>
  <si>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</si>
  <si>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</si>
  <si>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</si>
  <si>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</si>
  <si>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</si>
  <si>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</si>
  <si>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</si>
  <si>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</si>
  <si>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</si>
  <si>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</si>
  <si>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</si>
  <si>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</si>
  <si>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</si>
  <si>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</si>
  <si>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</si>
  <si>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</si>
  <si>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</si>
  <si>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</si>
  <si>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</si>
  <si>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</si>
  <si>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</si>
  <si>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</si>
  <si>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</si>
  <si>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</si>
  <si>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</si>
  <si>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</si>
  <si>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</si>
  <si>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</si>
  <si>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</si>
  <si>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</si>
  <si>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</si>
  <si>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</si>
  <si>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</si>
  <si>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</si>
  <si>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</si>
  <si>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</si>
  <si>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</si>
  <si>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</si>
  <si>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</si>
  <si>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</si>
  <si>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</si>
  <si>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</si>
  <si>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</si>
  <si>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</si>
  <si>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</si>
  <si>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</si>
  <si>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</si>
  <si>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</si>
  <si>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</si>
  <si>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</si>
  <si>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</si>
  <si>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</si>
  <si>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</si>
  <si>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</si>
  <si>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</si>
  <si>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</si>
  <si>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</si>
  <si>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</si>
  <si>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</si>
  <si>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</si>
  <si>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</si>
  <si>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</si>
  <si>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</si>
  <si>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</si>
  <si>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</si>
  <si>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</si>
  <si>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</si>
  <si>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</si>
  <si>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</si>
  <si>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</si>
  <si>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</si>
  <si>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</si>
  <si>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</si>
  <si>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</si>
  <si>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</si>
  <si>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</si>
  <si>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</si>
  <si>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</si>
  <si>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</si>
  <si>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</si>
  <si>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</si>
  <si>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</si>
  <si>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</si>
  <si>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</si>
  <si>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</si>
  <si>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</si>
  <si>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</si>
  <si>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</si>
  <si>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</si>
  <si>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</si>
  <si>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</si>
  <si>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</si>
  <si>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</si>
  <si>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</si>
  <si>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</si>
  <si>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</si>
  <si>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</si>
  <si>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</si>
  <si>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</si>
  <si>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</si>
  <si>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</si>
  <si>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</si>
  <si>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</si>
  <si>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</si>
  <si>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</si>
  <si>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</si>
  <si>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</si>
  <si>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</si>
  <si>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</si>
  <si>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</si>
  <si>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</si>
  <si>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</si>
  <si>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</si>
  <si>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</si>
  <si>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</si>
  <si>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</si>
  <si>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</si>
  <si>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</si>
  <si>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</si>
  <si>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</si>
  <si>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</si>
  <si>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</si>
  <si>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</si>
  <si>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</si>
  <si>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</si>
  <si>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</si>
  <si>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</si>
  <si>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</si>
  <si>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</si>
  <si>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</si>
  <si>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</si>
  <si>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</si>
  <si>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</si>
  <si>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</si>
  <si>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</si>
  <si>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</si>
  <si>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</si>
  <si>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</si>
  <si>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</si>
  <si>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</si>
  <si>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</si>
  <si>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</si>
  <si>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</si>
  <si>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</si>
  <si>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</si>
  <si>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</si>
  <si>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</si>
  <si>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</si>
  <si>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</si>
  <si>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</si>
  <si>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</si>
  <si>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</si>
  <si>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</si>
  <si>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</si>
  <si>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</si>
  <si>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</si>
  <si>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</si>
  <si>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</si>
  <si>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</si>
  <si>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</si>
  <si>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</si>
  <si>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</si>
  <si>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</si>
  <si>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</si>
  <si>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</si>
  <si>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</si>
  <si>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</si>
  <si>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</si>
  <si>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</si>
  <si>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</si>
  <si>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</si>
  <si>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</si>
  <si>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</si>
  <si>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</si>
  <si>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</si>
  <si>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</si>
  <si>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</si>
  <si>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</si>
  <si>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</si>
  <si>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</si>
  <si>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</si>
  <si>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</si>
  <si>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</si>
  <si>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</si>
  <si>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</si>
  <si>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</si>
  <si>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</si>
  <si>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</si>
  <si>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</si>
  <si>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</si>
  <si>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</si>
  <si>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</si>
  <si>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</si>
  <si>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</si>
  <si>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</si>
  <si>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</si>
  <si>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</si>
  <si>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</si>
  <si>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</si>
  <si>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</si>
  <si>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</si>
  <si>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</si>
  <si>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</si>
  <si>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</si>
  <si>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</si>
  <si>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</si>
  <si>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</si>
  <si>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</si>
  <si>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</si>
  <si>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</si>
  <si>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</si>
  <si>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</si>
  <si>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</si>
  <si>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</si>
  <si>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</si>
  <si>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</si>
  <si>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</si>
  <si>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</si>
  <si>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</si>
  <si>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</si>
  <si>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</si>
  <si>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</si>
  <si>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</si>
  <si>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</si>
  <si>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</si>
  <si>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</si>
  <si>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</si>
  <si>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</si>
  <si>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</si>
  <si>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</si>
  <si>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</si>
  <si>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</si>
  <si>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</si>
  <si>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</si>
  <si>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</si>
  <si>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</si>
  <si>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</si>
  <si>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</si>
  <si>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</si>
  <si>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</si>
  <si>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</si>
  <si>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</si>
  <si>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</si>
  <si>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</si>
  <si>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</si>
  <si>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</si>
  <si>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</si>
  <si>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</si>
  <si>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</si>
  <si>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</si>
  <si>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</si>
  <si>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</si>
  <si>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</si>
  <si>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</si>
  <si>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</si>
  <si>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</si>
  <si>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</si>
  <si>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</si>
  <si>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</si>
  <si>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</si>
  <si>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</si>
  <si>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</si>
  <si>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</si>
  <si>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</si>
  <si>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</si>
  <si>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</si>
  <si>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</si>
  <si>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</si>
  <si>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</si>
  <si>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</si>
  <si>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</si>
  <si>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</si>
  <si>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</si>
  <si>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</si>
  <si>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</si>
  <si>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</si>
  <si>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</si>
  <si>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</si>
  <si>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</si>
  <si>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</si>
  <si>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</si>
  <si>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</si>
  <si>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</si>
  <si>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</si>
  <si>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</si>
  <si>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</si>
  <si>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</si>
  <si>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</si>
  <si>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</si>
  <si>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</si>
  <si>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</si>
  <si>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</si>
  <si>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</si>
  <si>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</si>
  <si>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</si>
  <si>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</si>
  <si>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</si>
  <si>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</si>
  <si>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</si>
  <si>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</si>
  <si>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</si>
  <si>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</si>
  <si>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</si>
  <si>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</si>
  <si>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</si>
  <si>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</si>
  <si>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</si>
  <si>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</si>
  <si>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</si>
  <si>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</si>
  <si>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</si>
  <si>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</si>
  <si>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</si>
  <si>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</si>
  <si>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</si>
  <si>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</si>
  <si>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</si>
  <si>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</si>
  <si>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</si>
  <si>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</si>
  <si>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</si>
  <si>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</si>
  <si>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</si>
  <si>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</si>
  <si>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</si>
  <si>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</si>
  <si>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</si>
  <si>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</si>
  <si>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</si>
  <si>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</si>
  <si>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</si>
  <si>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</si>
  <si>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</si>
  <si>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</si>
  <si>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</si>
  <si>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</si>
  <si>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</si>
  <si>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</si>
  <si>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</si>
  <si>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</si>
  <si>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</si>
  <si>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</si>
  <si>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</si>
  <si>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</si>
  <si>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</si>
  <si>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</si>
  <si>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</si>
  <si>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</si>
  <si>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</si>
  <si>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</si>
  <si>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</si>
  <si>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</si>
  <si>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</si>
  <si>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</si>
  <si>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</si>
  <si>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</si>
  <si>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</si>
  <si>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</si>
  <si>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</si>
  <si>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</si>
  <si>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</si>
  <si>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</si>
  <si>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</si>
  <si>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</si>
  <si>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</si>
  <si>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</si>
  <si>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</si>
  <si>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</si>
  <si>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</si>
  <si>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</si>
  <si>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</si>
  <si>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</si>
  <si>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</si>
  <si>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</si>
  <si>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</si>
  <si>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</si>
  <si>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</si>
  <si>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</si>
  <si>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</si>
  <si>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</si>
  <si>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</si>
  <si>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</si>
  <si>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</si>
  <si>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</si>
  <si>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</si>
  <si>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</si>
  <si>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</si>
  <si>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</si>
  <si>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</si>
  <si>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</si>
  <si>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</si>
  <si>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</si>
  <si>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</si>
  <si>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</si>
  <si>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</si>
  <si>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</si>
  <si>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</si>
  <si>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</si>
  <si>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</si>
  <si>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</si>
  <si>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</si>
  <si>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</si>
  <si>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</si>
  <si>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</si>
  <si>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</si>
  <si>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</si>
  <si>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</si>
  <si>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</si>
  <si>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</si>
  <si>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</si>
  <si>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</si>
  <si>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</si>
  <si>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</si>
  <si>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</si>
  <si>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</si>
  <si>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</si>
  <si>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</si>
  <si>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</si>
  <si>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</si>
  <si>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</si>
  <si>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</si>
  <si>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</si>
  <si>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</si>
  <si>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</si>
  <si>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</si>
  <si>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</si>
  <si>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</si>
  <si>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</si>
  <si>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</si>
  <si>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</si>
  <si>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</si>
  <si>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</si>
  <si>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</si>
  <si>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</si>
  <si>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</si>
  <si>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</si>
  <si>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</si>
  <si>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</si>
  <si>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</si>
  <si>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</si>
  <si>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</si>
  <si>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</si>
  <si>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</si>
  <si>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</si>
  <si>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</si>
  <si>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</si>
  <si>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</si>
  <si>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</si>
  <si>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</si>
  <si>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</si>
  <si>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</si>
  <si>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</si>
  <si>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</si>
  <si>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</si>
  <si>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</si>
  <si>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</si>
  <si>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</si>
  <si>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</si>
  <si>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</si>
  <si>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</si>
  <si>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</si>
  <si>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</si>
  <si>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</si>
  <si>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</si>
  <si>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</si>
  <si>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</si>
  <si>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</si>
  <si>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</si>
  <si>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</si>
  <si>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</si>
  <si>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</si>
  <si>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</si>
  <si>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</si>
  <si>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</si>
  <si>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</si>
  <si>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</si>
  <si>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</si>
  <si>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</si>
  <si>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</si>
  <si>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</si>
  <si>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</si>
  <si>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</si>
  <si>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</si>
  <si>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</si>
  <si>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</si>
  <si>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</si>
  <si>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</si>
  <si>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</si>
  <si>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</si>
  <si>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</si>
  <si>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</si>
  <si>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</si>
  <si>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</si>
  <si>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</si>
  <si>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</si>
  <si>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</si>
  <si>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</si>
  <si>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</si>
  <si>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</si>
  <si>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</si>
  <si>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</si>
  <si>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</si>
  <si>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</si>
  <si>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</si>
  <si>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</si>
  <si>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</si>
  <si>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</si>
  <si>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</si>
  <si>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</si>
  <si>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</si>
  <si>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</si>
  <si>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</si>
  <si>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</si>
  <si>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</si>
  <si>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</si>
  <si>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</si>
  <si>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</si>
  <si>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</si>
  <si>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</si>
  <si>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</si>
  <si>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</si>
  <si>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</si>
  <si>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</si>
  <si>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</si>
  <si>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</si>
  <si>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</si>
  <si>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</si>
  <si>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</si>
  <si>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</si>
  <si>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</si>
  <si>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</si>
  <si>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</si>
  <si>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</si>
  <si>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</si>
  <si>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</si>
  <si>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</si>
  <si>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</si>
  <si>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</si>
  <si>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</si>
  <si>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</si>
  <si>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</si>
  <si>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</si>
  <si>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</si>
  <si>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</si>
  <si>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</si>
  <si>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</si>
  <si>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</si>
  <si>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</si>
  <si>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</si>
  <si>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</si>
  <si>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</si>
  <si>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</si>
  <si>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</si>
  <si>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</si>
  <si>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</si>
  <si>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</si>
  <si>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</si>
  <si>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</si>
  <si>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</si>
  <si>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</si>
  <si>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</si>
  <si>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</si>
  <si>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</si>
  <si>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</si>
  <si>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</si>
  <si>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</si>
  <si>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</si>
  <si>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</si>
  <si>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</si>
  <si>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</si>
  <si>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</si>
  <si>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</si>
  <si>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</si>
  <si>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</si>
  <si>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</si>
  <si>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</si>
  <si>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</si>
  <si>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</si>
  <si>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</si>
  <si>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</si>
  <si>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</si>
  <si>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</si>
  <si>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</si>
  <si>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</si>
  <si>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</si>
  <si>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</si>
  <si>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</si>
  <si>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</si>
  <si>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</si>
  <si>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</si>
  <si>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</si>
  <si>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</si>
  <si>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</si>
  <si>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</si>
  <si>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</si>
  <si>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</si>
  <si>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</si>
  <si>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</si>
  <si>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</si>
  <si>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</si>
  <si>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</si>
  <si>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</si>
  <si>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</si>
  <si>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</si>
  <si>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</si>
  <si>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</si>
  <si>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</si>
  <si>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</si>
  <si>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</si>
  <si>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</si>
  <si>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</si>
  <si>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</si>
  <si>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</si>
  <si>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</si>
  <si>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</si>
  <si>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</si>
  <si>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</si>
  <si>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</si>
  <si>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</si>
  <si>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</si>
  <si>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</si>
  <si>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</si>
  <si>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</si>
  <si>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</si>
  <si>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</si>
  <si>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</si>
  <si>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</si>
  <si>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</si>
  <si>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</si>
  <si>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</si>
  <si>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</si>
  <si>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</si>
  <si>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</si>
  <si>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</si>
  <si>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</si>
  <si>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</si>
  <si>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</si>
  <si>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</si>
  <si>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</si>
  <si>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</si>
  <si>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</si>
  <si>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</si>
  <si>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</si>
  <si>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</si>
  <si>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</si>
  <si>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</si>
  <si>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</si>
  <si>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</si>
  <si>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</si>
  <si>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</si>
  <si>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</si>
  <si>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</si>
  <si>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</si>
  <si>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</si>
  <si>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</si>
  <si>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</si>
  <si>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</si>
  <si>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</si>
  <si>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</si>
  <si>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</si>
  <si>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</si>
  <si>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</si>
  <si>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</si>
  <si>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</si>
  <si>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</si>
  <si>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</si>
  <si>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</si>
  <si>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</si>
  <si>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</si>
  <si>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</si>
  <si>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</si>
  <si>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</si>
  <si>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</si>
  <si>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</si>
  <si>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</si>
  <si>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</si>
  <si>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</si>
  <si>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</si>
  <si>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</si>
  <si>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</si>
  <si>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</si>
  <si>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</si>
  <si>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</si>
  <si>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</si>
  <si>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</si>
  <si>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</si>
  <si>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</si>
  <si>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</si>
  <si>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</si>
  <si>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</si>
  <si>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</si>
  <si>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</si>
  <si>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</si>
  <si>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</si>
  <si>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</si>
  <si>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</si>
  <si>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</si>
  <si>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</si>
  <si>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</si>
  <si>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</si>
  <si>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</si>
  <si>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</si>
  <si>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</si>
  <si>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</si>
  <si>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</si>
  <si>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</si>
  <si>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</si>
  <si>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</si>
  <si>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</si>
  <si>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</si>
  <si>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</si>
  <si>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</si>
  <si>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</si>
  <si>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</si>
  <si>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</si>
  <si>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</si>
  <si>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</si>
  <si>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</si>
  <si>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</si>
  <si>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</si>
  <si>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</si>
  <si>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</si>
  <si>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</si>
  <si>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</si>
  <si>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</si>
  <si>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</si>
  <si>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</si>
  <si>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</si>
  <si>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</si>
  <si>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</si>
  <si>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</si>
  <si>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</si>
  <si>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</si>
  <si>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</si>
  <si>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</si>
  <si>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</si>
  <si>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</si>
  <si>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</si>
  <si>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</si>
  <si>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</si>
  <si>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</si>
  <si>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</si>
  <si>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</si>
  <si>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</si>
  <si>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</si>
  <si>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</si>
  <si>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</si>
  <si>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</si>
  <si>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</si>
  <si>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</si>
  <si>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</si>
  <si>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</si>
  <si>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</si>
  <si>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</si>
  <si>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</si>
  <si>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</si>
  <si>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</si>
  <si>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</si>
  <si>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</si>
  <si>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</si>
  <si>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</si>
  <si>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</si>
  <si>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</si>
  <si>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</si>
  <si>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</si>
  <si>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</si>
  <si>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</si>
  <si>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</si>
  <si>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</si>
  <si>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</si>
  <si>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</si>
  <si>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</si>
  <si>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</si>
  <si>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</si>
  <si>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</si>
  <si>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</si>
  <si>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</si>
  <si>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</si>
  <si>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</si>
  <si>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</si>
  <si>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</si>
  <si>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</si>
  <si>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</si>
  <si>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</si>
  <si>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</si>
  <si>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</si>
  <si>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</si>
  <si>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</si>
  <si>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</si>
  <si>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</si>
  <si>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</si>
  <si>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</si>
  <si>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</si>
  <si>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</si>
  <si>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</si>
  <si>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</si>
  <si>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</si>
  <si>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</si>
  <si>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</si>
  <si>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</si>
  <si>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</si>
  <si>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</si>
  <si>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</si>
  <si>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</si>
  <si>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</si>
  <si>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</si>
  <si>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</si>
  <si>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</si>
  <si>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</si>
  <si>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</si>
  <si>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</si>
  <si>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</si>
  <si>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</si>
  <si>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</si>
  <si>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</si>
  <si>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</si>
  <si>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</si>
  <si>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</si>
  <si>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</si>
  <si>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</si>
  <si>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</si>
  <si>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</si>
  <si>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</si>
  <si>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</si>
  <si>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</si>
  <si>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</si>
  <si>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</si>
  <si>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</si>
  <si>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</si>
  <si>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</si>
  <si>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</si>
  <si>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</si>
  <si>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</si>
  <si>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</si>
  <si>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</si>
  <si>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</si>
  <si>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</si>
  <si>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</si>
  <si>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</si>
  <si>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</si>
  <si>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</si>
  <si>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</si>
  <si>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</si>
  <si>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</si>
  <si>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</si>
  <si>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</si>
  <si>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</si>
  <si>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</si>
  <si>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</si>
  <si>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</si>
  <si>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</si>
  <si>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</si>
  <si>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</si>
  <si>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</si>
  <si>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</si>
  <si>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</si>
  <si>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</si>
  <si>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</si>
  <si>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</si>
  <si>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</si>
  <si>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</si>
  <si>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</si>
  <si>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</si>
  <si>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</si>
  <si>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</si>
  <si>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</si>
  <si>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</si>
  <si>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</si>
  <si>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</si>
  <si>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</si>
  <si>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</si>
  <si>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</si>
  <si>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</si>
  <si>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</si>
  <si>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</si>
  <si>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</si>
  <si>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</si>
  <si>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</si>
  <si>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</si>
  <si>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</si>
  <si>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</si>
  <si>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</si>
  <si>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</si>
  <si>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</si>
  <si>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</si>
  <si>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</si>
  <si>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</si>
  <si>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</si>
  <si>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</si>
  <si>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</si>
  <si>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</si>
  <si>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</si>
  <si>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</si>
  <si>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</si>
  <si>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</si>
  <si>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</si>
  <si>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</si>
  <si>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</si>
  <si>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</si>
  <si>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</si>
  <si>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</si>
  <si>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</si>
  <si>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</si>
  <si>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</si>
  <si>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</si>
  <si>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</si>
  <si>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</si>
  <si>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</si>
  <si>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</si>
  <si>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</si>
  <si>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</si>
  <si>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</si>
  <si>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</si>
  <si>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</si>
  <si>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</si>
  <si>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</si>
  <si>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</si>
  <si>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</si>
  <si>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</si>
  <si>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</si>
  <si>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</si>
  <si>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</si>
  <si>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</si>
  <si>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</si>
  <si>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</si>
  <si>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</si>
  <si>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</si>
  <si>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</si>
  <si>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</si>
  <si>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</si>
  <si>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</si>
  <si>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</si>
  <si>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</si>
  <si>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</si>
  <si>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</si>
  <si>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</si>
  <si>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</si>
  <si>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</si>
  <si>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</si>
  <si>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</si>
  <si>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</si>
  <si>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</si>
  <si>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</si>
  <si>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</si>
  <si>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</si>
  <si>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</si>
  <si>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</si>
  <si>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</si>
  <si>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</si>
  <si>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</si>
  <si>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</si>
  <si>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</si>
  <si>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</si>
  <si>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</si>
  <si>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</si>
  <si>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</si>
  <si>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</si>
  <si>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</si>
  <si>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</si>
  <si>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</si>
  <si>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</si>
  <si>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</si>
  <si>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</si>
  <si>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</si>
  <si>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</si>
  <si>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</si>
  <si>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</si>
  <si>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</si>
  <si>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</si>
  <si>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</si>
  <si>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</si>
  <si>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</si>
  <si>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</si>
  <si>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</si>
  <si>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</si>
  <si>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</si>
  <si>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</si>
  <si>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</si>
  <si>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</si>
  <si>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</si>
  <si>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</si>
  <si>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</si>
  <si>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</si>
  <si>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</si>
  <si>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</si>
  <si>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</si>
  <si>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</si>
  <si>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</si>
  <si>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</si>
  <si>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</si>
  <si>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</si>
  <si>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</si>
  <si>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</si>
  <si>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</si>
  <si>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</si>
  <si>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</si>
  <si>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</si>
  <si>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</si>
  <si>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</si>
  <si>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</si>
  <si>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</si>
  <si>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</si>
  <si>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</si>
  <si>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</si>
  <si>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</si>
  <si>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</si>
  <si>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</si>
  <si>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</si>
  <si>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</si>
  <si>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</si>
  <si>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</si>
  <si>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</si>
  <si>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</si>
  <si>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</si>
  <si>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</si>
  <si>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</si>
  <si>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</si>
  <si>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</si>
  <si>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</si>
  <si>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</si>
  <si>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</si>
  <si>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</si>
  <si>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</si>
  <si>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</si>
  <si>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</si>
  <si>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</si>
  <si>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</si>
  <si>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</si>
  <si>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</si>
  <si>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</si>
  <si>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</si>
  <si>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</si>
  <si>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</si>
  <si>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</si>
  <si>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</si>
  <si>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</si>
  <si>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</si>
  <si>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</si>
  <si>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</si>
  <si>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</si>
  <si>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</si>
  <si>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</si>
  <si>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</si>
  <si>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</si>
  <si>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</si>
  <si>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</si>
  <si>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</si>
  <si>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</si>
  <si>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</si>
  <si>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</si>
  <si>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</si>
  <si>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</si>
  <si>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</si>
  <si>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</si>
  <si>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</si>
  <si>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</si>
  <si>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</si>
  <si>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</si>
  <si>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</si>
  <si>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</si>
  <si>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</si>
  <si>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</si>
  <si>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</si>
  <si>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</si>
  <si>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</si>
  <si>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</si>
  <si>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</si>
  <si>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</si>
  <si>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</si>
  <si>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</si>
  <si>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</si>
  <si>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</si>
  <si>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</si>
  <si>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</si>
  <si>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</si>
  <si>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</si>
  <si>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</si>
  <si>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</si>
  <si>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</si>
  <si>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</si>
  <si>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</si>
  <si>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</si>
  <si>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</si>
  <si>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</si>
  <si>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</si>
  <si>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</si>
  <si>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</si>
  <si>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</si>
  <si>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</si>
  <si>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</si>
  <si>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</si>
  <si>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</si>
  <si>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</si>
  <si>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</si>
  <si>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</si>
  <si>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</si>
  <si>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</si>
  <si>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</si>
  <si>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</si>
  <si>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</si>
  <si>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</si>
  <si>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</si>
  <si>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</si>
  <si>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</si>
  <si>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</si>
  <si>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</si>
  <si>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</si>
  <si>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</si>
  <si>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</si>
  <si>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</si>
  <si>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</si>
  <si>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</si>
  <si>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</si>
  <si>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</si>
  <si>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</si>
  <si>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</si>
  <si>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</si>
  <si>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</si>
  <si>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</si>
  <si>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</si>
  <si>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</si>
  <si>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</si>
  <si>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</si>
  <si>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</si>
  <si>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</si>
  <si>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</si>
  <si>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</si>
  <si>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</si>
  <si>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</si>
  <si>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</si>
  <si>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</si>
  <si>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</si>
  <si>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</si>
  <si>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</si>
  <si>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</si>
  <si>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</si>
  <si>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</si>
  <si>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</si>
  <si>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</si>
  <si>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</si>
  <si>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</si>
  <si>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</si>
  <si>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</si>
  <si>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</si>
  <si>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</si>
  <si>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</si>
  <si>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</si>
  <si>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</si>
  <si>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</si>
  <si>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</si>
  <si>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</si>
  <si>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</si>
  <si>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</si>
  <si>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</si>
  <si>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</si>
  <si>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</si>
  <si>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</si>
  <si>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</si>
  <si>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</si>
  <si>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</si>
  <si>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</si>
  <si>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</si>
  <si>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</si>
  <si>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</si>
  <si>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</si>
  <si>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</si>
  <si>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</si>
  <si>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</si>
  <si>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</si>
  <si>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</si>
  <si>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</si>
  <si>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</si>
  <si>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</si>
  <si>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</si>
  <si>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</si>
  <si>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</si>
  <si>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</si>
  <si>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</si>
  <si>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</si>
  <si>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</si>
  <si>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</si>
  <si>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</si>
  <si>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</si>
  <si>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</si>
  <si>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</si>
  <si>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</si>
  <si>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</si>
  <si>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</si>
  <si>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</si>
  <si>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</si>
  <si>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</si>
  <si>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</si>
  <si>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</si>
  <si>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</si>
  <si>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</si>
  <si>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</si>
  <si>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</si>
  <si>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</si>
  <si>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</si>
  <si>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</si>
  <si>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</si>
  <si>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</si>
  <si>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</si>
  <si>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</si>
  <si>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</si>
  <si>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</si>
  <si>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</si>
  <si>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</si>
  <si>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</si>
  <si>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</si>
  <si>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</si>
  <si>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</si>
  <si>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</si>
  <si>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</si>
  <si>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</si>
  <si>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</si>
  <si>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</si>
  <si>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</si>
  <si>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</si>
  <si>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</si>
  <si>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</si>
  <si>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</si>
  <si>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</si>
  <si>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</si>
  <si>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</si>
  <si>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</si>
  <si>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</si>
  <si>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</si>
  <si>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</si>
  <si>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</si>
  <si>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</si>
  <si>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</si>
  <si>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</si>
  <si>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</si>
  <si>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</si>
  <si>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</si>
  <si>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</si>
  <si>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</si>
  <si>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</si>
  <si>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</si>
  <si>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</si>
  <si>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</si>
  <si>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</si>
  <si>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</si>
  <si>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</si>
  <si>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</si>
  <si>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</si>
  <si>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</si>
  <si>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</si>
  <si>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</si>
  <si>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</si>
  <si>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</si>
  <si>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</si>
  <si>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</si>
  <si>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</si>
  <si>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</si>
  <si>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</si>
  <si>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</si>
  <si>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</si>
  <si>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</si>
  <si>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</si>
  <si>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</si>
  <si>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</si>
  <si>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</si>
  <si>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</si>
  <si>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</si>
  <si>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</si>
  <si>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</si>
  <si>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</si>
  <si>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</si>
  <si>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</si>
  <si>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</si>
  <si>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</si>
  <si>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</si>
  <si>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</si>
  <si>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</si>
  <si>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</si>
  <si>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</si>
  <si>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</si>
  <si>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</si>
  <si>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</si>
  <si>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</si>
  <si>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</si>
  <si>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</si>
  <si>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</si>
  <si>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</si>
  <si>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</si>
  <si>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</si>
  <si>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</si>
  <si>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</si>
  <si>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</si>
  <si>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</si>
  <si>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</si>
  <si>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</si>
  <si>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</si>
  <si>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</si>
  <si>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</si>
  <si>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</si>
  <si>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</si>
  <si>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</si>
  <si>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</si>
  <si>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</si>
  <si>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</si>
  <si>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</si>
  <si>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</si>
  <si>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</si>
  <si>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</si>
  <si>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</si>
  <si>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</si>
  <si>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</si>
  <si>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</si>
  <si>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</si>
  <si>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</si>
  <si>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</si>
  <si>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</si>
  <si>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</si>
  <si>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</si>
  <si>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</si>
  <si>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</si>
  <si>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</si>
  <si>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</si>
  <si>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</si>
  <si>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</si>
  <si>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</si>
  <si>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</si>
  <si>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</si>
  <si>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</si>
  <si>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</si>
  <si>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</si>
  <si>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</si>
  <si>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</si>
  <si>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</si>
  <si>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</si>
  <si>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</si>
  <si>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</si>
  <si>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</si>
  <si>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</si>
  <si>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</si>
  <si>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</si>
  <si>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</si>
  <si>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</si>
  <si>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</si>
  <si>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</si>
  <si>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</si>
  <si>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</si>
  <si>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</si>
  <si>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</si>
  <si>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</si>
  <si>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</si>
  <si>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</si>
  <si>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</si>
  <si>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</si>
  <si>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</si>
  <si>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</si>
  <si>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</si>
  <si>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</si>
  <si>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</si>
  <si>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</si>
  <si>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</si>
  <si>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</si>
  <si>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</si>
  <si>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</si>
  <si>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</si>
  <si>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</si>
  <si>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</si>
  <si>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</si>
  <si>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</si>
  <si>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</si>
  <si>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</si>
  <si>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</si>
  <si>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</si>
  <si>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</si>
  <si>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</si>
  <si>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</si>
  <si>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</si>
  <si>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</si>
  <si>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</si>
  <si>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</si>
  <si>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</si>
  <si>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</si>
  <si>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</si>
  <si>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</si>
  <si>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</si>
  <si>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</si>
  <si>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</si>
  <si>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</si>
  <si>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</si>
  <si>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</si>
  <si>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</si>
  <si>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</si>
  <si>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</si>
  <si>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</si>
  <si>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</si>
  <si>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</si>
  <si>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</si>
  <si>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</si>
  <si>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</si>
  <si>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</si>
  <si>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</si>
  <si>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</si>
  <si>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</si>
  <si>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</si>
  <si>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</si>
  <si>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</si>
  <si>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</si>
  <si>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</si>
  <si>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</si>
  <si>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</si>
  <si>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</si>
  <si>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</si>
  <si>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</si>
  <si>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</si>
  <si>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</si>
  <si>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</si>
  <si>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</si>
  <si>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</si>
  <si>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</si>
  <si>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</si>
  <si>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</si>
  <si>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</si>
  <si>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</si>
  <si>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</si>
  <si>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</si>
  <si>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</si>
  <si>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</si>
  <si>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</si>
  <si>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</si>
  <si>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</si>
  <si>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</si>
  <si>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</si>
  <si>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</si>
  <si>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</si>
  <si>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</si>
  <si>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</si>
  <si>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</si>
  <si>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</si>
  <si>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</si>
  <si>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</si>
  <si>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</si>
  <si>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</si>
  <si>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</si>
  <si>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</si>
  <si>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</si>
  <si>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</si>
  <si>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</si>
  <si>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</si>
  <si>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</si>
  <si>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</si>
  <si>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</si>
  <si>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</si>
  <si>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</si>
  <si>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</si>
  <si>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</si>
  <si>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</si>
  <si>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</si>
  <si>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</si>
  <si>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</si>
  <si>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</si>
  <si>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</si>
  <si>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</si>
  <si>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</si>
  <si>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</si>
  <si>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</si>
  <si>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</si>
  <si>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</si>
  <si>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</si>
  <si>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</si>
  <si>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</si>
  <si>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</si>
  <si>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</si>
  <si>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</si>
  <si>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</si>
  <si>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</si>
  <si>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</si>
  <si>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</si>
  <si>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</si>
  <si>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</si>
  <si>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</si>
  <si>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</si>
  <si>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</si>
  <si>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</si>
  <si>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</si>
  <si>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</si>
  <si>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</si>
  <si>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</si>
  <si>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</si>
  <si>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</si>
  <si>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</si>
  <si>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</si>
  <si>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</si>
  <si>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</si>
  <si>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</si>
  <si>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</si>
  <si>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</si>
  <si>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</si>
  <si>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</si>
  <si>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</si>
  <si>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</si>
  <si>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</si>
  <si>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</si>
  <si>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</si>
  <si>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</si>
  <si>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</si>
  <si>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</si>
  <si>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</si>
  <si>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</si>
  <si>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</si>
  <si>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</si>
  <si>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</si>
  <si>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</si>
  <si>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</si>
  <si>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</si>
  <si>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</si>
  <si>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</si>
  <si>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</si>
  <si>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</si>
  <si>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</si>
  <si>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</si>
  <si>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</si>
  <si>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</si>
  <si>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</si>
  <si>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</si>
  <si>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</si>
  <si>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</si>
  <si>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</si>
  <si>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</si>
  <si>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</si>
  <si>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</si>
  <si>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</si>
  <si>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</si>
  <si>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</si>
  <si>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</si>
  <si>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</si>
  <si>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</si>
  <si>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</si>
  <si>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</si>
  <si>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</si>
  <si>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</si>
  <si>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</si>
  <si>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</si>
  <si>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</si>
  <si>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</si>
  <si>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</si>
  <si>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</si>
  <si>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</si>
  <si>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</si>
  <si>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</si>
  <si>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</si>
  <si>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</si>
  <si>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</si>
  <si>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</si>
  <si>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</si>
  <si>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</si>
  <si>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</si>
  <si>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</si>
  <si>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</si>
  <si>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</si>
  <si>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</si>
  <si>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</si>
  <si>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</si>
  <si>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</si>
  <si>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</si>
  <si>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</si>
  <si>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</si>
  <si>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</si>
  <si>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</si>
  <si>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</si>
  <si>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</si>
  <si>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</si>
  <si>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</si>
  <si>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</si>
  <si>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</si>
  <si>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</si>
  <si>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</si>
  <si>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</si>
  <si>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</si>
  <si>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</si>
  <si>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</si>
  <si>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</si>
  <si>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</si>
  <si>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</si>
  <si>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</si>
  <si>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</si>
  <si>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</si>
  <si>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</si>
  <si>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</si>
  <si>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</si>
  <si>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</si>
  <si>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</si>
  <si>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</si>
  <si>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</si>
  <si>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</si>
  <si>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</si>
  <si>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</si>
  <si>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</si>
  <si>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</si>
  <si>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</si>
  <si>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</si>
  <si>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</si>
  <si>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</si>
  <si>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</si>
  <si>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</si>
  <si>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</si>
  <si>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</si>
  <si>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</si>
  <si>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</si>
  <si>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</si>
  <si>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</si>
  <si>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</si>
  <si>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</si>
  <si>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</si>
  <si>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</si>
  <si>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</si>
  <si>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</si>
  <si>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</si>
  <si>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</si>
  <si>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</si>
  <si>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</si>
  <si>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</si>
  <si>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</si>
  <si>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</si>
  <si>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</si>
  <si>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</si>
  <si>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</si>
  <si>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</si>
  <si>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</si>
  <si>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</si>
  <si>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</si>
  <si>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</si>
  <si>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</si>
  <si>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</si>
  <si>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</si>
  <si>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</si>
  <si>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</si>
  <si>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</si>
  <si>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</si>
  <si>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</si>
  <si>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</si>
  <si>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</si>
  <si>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</si>
  <si>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</si>
  <si>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</si>
  <si>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</si>
  <si>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</si>
  <si>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</si>
  <si>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</si>
  <si>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</si>
  <si>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</si>
  <si>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</si>
  <si>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</si>
  <si>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</si>
  <si>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</si>
  <si>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</si>
  <si>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</si>
  <si>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</si>
  <si>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</si>
  <si>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</si>
  <si>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</si>
  <si>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</si>
  <si>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</si>
  <si>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</si>
  <si>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</si>
  <si>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</si>
  <si>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</si>
  <si>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</si>
  <si>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</si>
  <si>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</si>
  <si>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</si>
  <si>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</si>
  <si>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</si>
  <si>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</si>
  <si>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</si>
  <si>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</si>
  <si>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</si>
  <si>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</si>
  <si>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</si>
  <si>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</si>
  <si>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</si>
  <si>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</si>
  <si>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</si>
  <si>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</si>
  <si>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</si>
  <si>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</si>
  <si>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</si>
  <si>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</si>
  <si>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</si>
  <si>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</si>
  <si>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</si>
  <si>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</si>
  <si>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</si>
  <si>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</si>
  <si>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</si>
  <si>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</si>
  <si>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</si>
  <si>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</si>
  <si>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</si>
  <si>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</si>
  <si>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</si>
  <si>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</si>
  <si>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</si>
  <si>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</si>
  <si>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</si>
  <si>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</si>
  <si>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</si>
  <si>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</si>
  <si>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</si>
  <si>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</si>
  <si>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</si>
  <si>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</si>
  <si>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</si>
  <si>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</si>
  <si>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</si>
  <si>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</si>
  <si>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</si>
  <si>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</si>
  <si>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</si>
  <si>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</si>
  <si>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</si>
  <si>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</si>
  <si>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</si>
  <si>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</si>
  <si>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</si>
  <si>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</si>
  <si>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</si>
  <si>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</si>
  <si>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</si>
  <si>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</si>
  <si>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</si>
  <si>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</si>
  <si>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</si>
  <si>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</si>
  <si>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</si>
  <si>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</si>
  <si>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</si>
  <si>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</si>
  <si>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</si>
  <si>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</si>
  <si>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</si>
  <si>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</si>
  <si>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</si>
  <si>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</si>
  <si>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</si>
  <si>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</si>
  <si>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</si>
  <si>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</si>
  <si>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</si>
  <si>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</si>
  <si>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</si>
  <si>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</si>
  <si>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</si>
  <si>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</si>
  <si>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</si>
  <si>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</si>
  <si>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</si>
  <si>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</si>
  <si>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</si>
  <si>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</si>
  <si>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</si>
  <si>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</si>
  <si>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</si>
  <si>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</si>
  <si>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</si>
  <si>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</si>
  <si>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</si>
  <si>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</si>
  <si>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</si>
  <si>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</si>
  <si>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</si>
  <si>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</si>
  <si>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</si>
  <si>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</si>
  <si>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</si>
  <si>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</si>
  <si>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</si>
  <si>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</si>
  <si>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</si>
  <si>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</si>
  <si>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</si>
  <si>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</si>
  <si>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</si>
  <si>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</si>
  <si>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</si>
  <si>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</si>
  <si>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</si>
  <si>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</si>
  <si>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</si>
  <si>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</si>
  <si>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</si>
  <si>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</si>
  <si>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</si>
  <si>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</si>
  <si>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</si>
  <si>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</si>
  <si>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</si>
  <si>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</si>
  <si>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</si>
  <si>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</si>
  <si>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</si>
  <si>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</si>
  <si>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</si>
  <si>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</si>
  <si>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</si>
  <si>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</si>
  <si>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</si>
  <si>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</si>
  <si>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</si>
  <si>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</si>
  <si>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</si>
  <si>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</si>
  <si>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</si>
  <si>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</si>
  <si>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</si>
  <si>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</si>
  <si>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</si>
  <si>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</si>
  <si>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</si>
  <si>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</si>
  <si>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</si>
  <si>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</si>
  <si>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</si>
  <si>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</si>
  <si>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</si>
  <si>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</si>
  <si>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</si>
  <si>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</si>
  <si>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</si>
  <si>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</si>
  <si>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</si>
  <si>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</si>
  <si>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</si>
  <si>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</si>
  <si>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</si>
  <si>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</si>
  <si>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</si>
  <si>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</si>
  <si>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</si>
  <si>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</si>
  <si>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</si>
  <si>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</si>
  <si>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</si>
  <si>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</si>
  <si>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</si>
  <si>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</si>
  <si>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</si>
  <si>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</si>
  <si>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</si>
  <si>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</si>
  <si>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</si>
  <si>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</si>
  <si>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</si>
  <si>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</si>
  <si>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</si>
  <si>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</si>
  <si>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</si>
  <si>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</si>
  <si>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</si>
  <si>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</si>
  <si>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</si>
  <si>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</si>
  <si>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</si>
  <si>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</si>
  <si>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</si>
  <si>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</si>
  <si>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</si>
  <si>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</si>
  <si>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</si>
  <si>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</si>
  <si>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</si>
  <si>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</si>
  <si>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</si>
  <si>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</si>
  <si>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</si>
  <si>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</si>
  <si>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</si>
  <si>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</si>
  <si>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</si>
  <si>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</si>
  <si>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</si>
  <si>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</si>
  <si>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</si>
  <si>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</si>
  <si>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</si>
  <si>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</si>
  <si>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</si>
  <si>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</si>
  <si>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</si>
  <si>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</si>
  <si>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</si>
  <si>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</si>
  <si>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</si>
  <si>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</si>
  <si>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</si>
  <si>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</si>
  <si>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</si>
  <si>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</si>
  <si>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</si>
  <si>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</si>
  <si>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</si>
  <si>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</si>
  <si>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</si>
  <si>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</si>
  <si>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</si>
  <si>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</si>
  <si>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</si>
  <si>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</si>
  <si>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</si>
  <si>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</si>
  <si>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</si>
  <si>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</si>
  <si>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</si>
  <si>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</si>
  <si>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</si>
  <si>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</si>
  <si>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</si>
  <si>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</si>
  <si>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</si>
  <si>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</si>
  <si>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</si>
  <si>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</si>
  <si>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</si>
  <si>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</si>
  <si>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</si>
  <si>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</si>
  <si>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</si>
  <si>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</si>
  <si>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</si>
  <si>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</si>
  <si>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</si>
  <si>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</si>
  <si>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</si>
  <si>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</si>
  <si>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</si>
  <si>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</si>
  <si>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</si>
  <si>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</si>
  <si>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</si>
  <si>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</si>
  <si>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</si>
  <si>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</si>
  <si>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</si>
  <si>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</si>
  <si>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</si>
  <si>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</si>
  <si>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</si>
  <si>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</si>
  <si>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</si>
  <si>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</si>
  <si>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</si>
  <si>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</si>
  <si>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</si>
  <si>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</si>
  <si>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</si>
  <si>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</si>
  <si>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</si>
  <si>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</si>
  <si>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</si>
  <si>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</si>
  <si>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</si>
  <si>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</si>
  <si>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</si>
  <si>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</si>
  <si>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</si>
  <si>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</si>
  <si>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</si>
  <si>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</si>
  <si>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</si>
  <si>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</si>
  <si>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</si>
  <si>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</si>
  <si>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</si>
  <si>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</si>
  <si>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</si>
  <si>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</si>
  <si>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</si>
  <si>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</si>
  <si>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</si>
  <si>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</si>
  <si>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</si>
  <si>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</si>
  <si>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</si>
  <si>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</si>
  <si>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</si>
  <si>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</si>
  <si>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</si>
  <si>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</si>
  <si>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</si>
  <si>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</si>
  <si>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</si>
  <si>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</si>
  <si>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</si>
  <si>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</si>
  <si>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</si>
  <si>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</si>
  <si>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</si>
  <si>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</si>
  <si>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</si>
  <si>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</si>
  <si>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</si>
  <si>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</si>
  <si>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</si>
  <si>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</si>
  <si>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</si>
  <si>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</si>
  <si>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</si>
  <si>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</si>
  <si>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</si>
  <si>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</si>
  <si>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</si>
  <si>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</si>
  <si>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</si>
  <si>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</si>
  <si>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</si>
  <si>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</si>
  <si>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</si>
  <si>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</si>
  <si>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</si>
  <si>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</si>
  <si>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</si>
  <si>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</si>
  <si>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</si>
  <si>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</si>
  <si>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</si>
  <si>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</si>
  <si>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</si>
  <si>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</si>
  <si>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</si>
  <si>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</si>
  <si>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</si>
  <si>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</si>
  <si>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</si>
  <si>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</si>
  <si>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</si>
  <si>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</si>
  <si>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</si>
  <si>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</si>
  <si>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</si>
  <si>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</si>
  <si>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</si>
  <si>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</si>
  <si>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</si>
  <si>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</si>
  <si>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</si>
  <si>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</si>
  <si>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</si>
  <si>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</si>
  <si>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</si>
  <si>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</si>
  <si>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</si>
  <si>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</si>
  <si>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</si>
  <si>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</si>
  <si>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</si>
  <si>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</si>
  <si>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</si>
  <si>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</si>
  <si>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</si>
  <si>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</si>
  <si>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</si>
  <si>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</si>
  <si>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</si>
  <si>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</si>
  <si>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</si>
  <si>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</si>
  <si>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</si>
  <si>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</si>
  <si>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</si>
  <si>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</si>
  <si>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</si>
  <si>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</si>
  <si>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</si>
  <si>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</si>
  <si>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</si>
  <si>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</si>
  <si>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</si>
  <si>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</si>
  <si>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</si>
  <si>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</si>
  <si>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</si>
  <si>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</si>
  <si>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</si>
  <si>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</si>
  <si>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</si>
  <si>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</si>
  <si>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</si>
  <si>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</si>
  <si>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</si>
  <si>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</si>
  <si>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</si>
  <si>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</si>
  <si>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</si>
  <si>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</si>
  <si>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</si>
  <si>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</si>
  <si>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</si>
  <si>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</si>
  <si>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</si>
  <si>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</si>
  <si>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</si>
  <si>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</si>
  <si>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</si>
  <si>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</si>
  <si>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</si>
  <si>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</si>
  <si>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</si>
  <si>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</si>
  <si>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</si>
  <si>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</si>
  <si>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</si>
  <si>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</si>
  <si>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</si>
  <si>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</si>
  <si>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</si>
  <si>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</si>
  <si>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</si>
  <si>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</si>
  <si>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</si>
  <si>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</si>
  <si>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</si>
  <si>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</si>
  <si>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</si>
  <si>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</si>
  <si>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</si>
  <si>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</si>
  <si>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</si>
  <si>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</si>
  <si>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</si>
  <si>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</si>
  <si>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</si>
  <si>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</si>
  <si>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</si>
  <si>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</si>
  <si>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</si>
  <si>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</si>
  <si>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</si>
  <si>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</si>
  <si>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</si>
  <si>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</si>
  <si>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</si>
  <si>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</si>
  <si>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</si>
  <si>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</si>
  <si>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</si>
  <si>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</si>
  <si>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</si>
  <si>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</si>
  <si>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</si>
  <si>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</si>
  <si>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</si>
  <si>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</si>
  <si>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</si>
  <si>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</si>
  <si>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</si>
  <si>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</si>
  <si>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</si>
  <si>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</si>
  <si>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</si>
  <si>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</si>
  <si>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</si>
  <si>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</si>
  <si>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</si>
  <si>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</si>
  <si>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</si>
  <si>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</si>
  <si>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</si>
  <si>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</si>
  <si>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</si>
  <si>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</si>
  <si>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</si>
  <si>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</si>
  <si>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</si>
  <si>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</si>
  <si>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</si>
  <si>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</si>
  <si>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</si>
  <si>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</si>
  <si>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</si>
  <si>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</si>
  <si>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</si>
  <si>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</si>
  <si>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</si>
  <si>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</si>
  <si>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</si>
  <si>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</si>
  <si>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</si>
  <si>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</si>
  <si>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</si>
  <si>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</si>
  <si>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</si>
  <si>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</si>
  <si>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</si>
  <si>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</si>
  <si>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</si>
  <si>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</si>
  <si>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</si>
  <si>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</si>
  <si>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</si>
  <si>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</si>
  <si>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</si>
  <si>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</si>
  <si>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</si>
  <si>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</si>
  <si>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</si>
  <si>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</si>
  <si>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</si>
  <si>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</si>
  <si>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</si>
  <si>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</si>
  <si>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</si>
  <si>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</si>
  <si>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</si>
  <si>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</si>
  <si>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</si>
  <si>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</si>
  <si>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</si>
  <si>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</si>
  <si>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</si>
  <si>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</si>
  <si>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</si>
  <si>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</si>
  <si>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</si>
  <si>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</si>
  <si>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</si>
  <si>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</si>
  <si>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</si>
  <si>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</si>
  <si>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</si>
  <si>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</si>
  <si>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</si>
  <si>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</si>
  <si>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</si>
  <si>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</si>
  <si>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</si>
  <si>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</si>
  <si>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</si>
  <si>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</si>
  <si>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</si>
  <si>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</si>
  <si>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</si>
  <si>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</si>
  <si>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</si>
  <si>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</si>
  <si>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</si>
  <si>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</si>
  <si>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</si>
  <si>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</si>
  <si>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</si>
  <si>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</si>
  <si>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</si>
  <si>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</si>
  <si>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</si>
  <si>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</si>
  <si>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</si>
  <si>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</si>
  <si>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</si>
  <si>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</si>
  <si>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</si>
  <si>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</si>
  <si>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</si>
  <si>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</si>
  <si>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</si>
  <si>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</si>
  <si>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</si>
  <si>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</si>
  <si>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</si>
  <si>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</si>
  <si>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</si>
  <si>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</si>
  <si>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</si>
  <si>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</si>
  <si>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</si>
  <si>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</si>
  <si>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</si>
  <si>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</si>
  <si>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</si>
  <si>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</si>
  <si>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</si>
  <si>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</si>
  <si>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</si>
  <si>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</si>
  <si>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</si>
  <si>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</si>
  <si>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</si>
  <si>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</si>
  <si>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</si>
  <si>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</si>
  <si>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</si>
  <si>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</si>
  <si>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</si>
  <si>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</si>
  <si>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</si>
  <si>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</si>
  <si>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</si>
  <si>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</si>
  <si>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</si>
  <si>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</si>
  <si>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</si>
  <si>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</si>
  <si>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</si>
  <si>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</si>
  <si>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</si>
  <si>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</si>
  <si>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</si>
  <si>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</si>
  <si>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</si>
  <si>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</si>
  <si>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</si>
  <si>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</si>
  <si>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</si>
  <si>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</si>
  <si>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</si>
  <si>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</si>
  <si>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</si>
  <si>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</si>
  <si>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</si>
  <si>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</si>
  <si>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</si>
  <si>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</si>
  <si>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</si>
  <si>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</si>
  <si>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</si>
  <si>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</si>
  <si>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</si>
  <si>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</si>
  <si>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</si>
  <si>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</si>
  <si>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</si>
  <si>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</si>
  <si>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</si>
  <si>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</si>
  <si>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</si>
  <si>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</si>
  <si>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</si>
  <si>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</si>
  <si>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</si>
  <si>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</si>
  <si>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</si>
  <si>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</si>
  <si>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</si>
  <si>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</si>
  <si>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</si>
  <si>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</si>
  <si>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</si>
  <si>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</si>
  <si>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</si>
  <si>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</si>
  <si>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</si>
  <si>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</si>
  <si>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</si>
  <si>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</si>
  <si>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</si>
  <si>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</si>
  <si>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</si>
  <si>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</si>
  <si>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</si>
  <si>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</si>
  <si>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</si>
  <si>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</si>
  <si>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</si>
  <si>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</si>
  <si>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</si>
  <si>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</si>
  <si>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</si>
  <si>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</si>
  <si>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</si>
  <si>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</si>
  <si>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</si>
  <si>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</si>
  <si>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</si>
  <si>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</si>
  <si>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</si>
  <si>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</si>
  <si>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</si>
  <si>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</si>
  <si>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</si>
  <si>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</si>
  <si>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</si>
  <si>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</si>
  <si>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</si>
  <si>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</si>
  <si>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</si>
  <si>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</si>
  <si>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</si>
  <si>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</si>
  <si>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</si>
  <si>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</si>
  <si>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</si>
  <si>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</si>
  <si>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</si>
  <si>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</si>
  <si>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</si>
  <si>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</si>
  <si>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</si>
  <si>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</si>
  <si>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</si>
  <si>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</si>
  <si>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</si>
  <si>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</si>
  <si>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</si>
  <si>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</si>
  <si>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</si>
  <si>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</si>
  <si>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</si>
  <si>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</si>
  <si>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</si>
  <si>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</si>
  <si>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</si>
  <si>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</si>
  <si>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</si>
  <si>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</si>
  <si>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</si>
  <si>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</si>
  <si>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</si>
  <si>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</si>
  <si>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</si>
  <si>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</si>
  <si>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</si>
  <si>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</si>
  <si>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</si>
  <si>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</si>
  <si>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</si>
  <si>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</si>
  <si>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</si>
  <si>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</si>
  <si>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</si>
  <si>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</si>
  <si>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</si>
  <si>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</si>
  <si>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</si>
  <si>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</si>
  <si>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</si>
  <si>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</si>
  <si>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</si>
  <si>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</si>
  <si>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</si>
  <si>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</si>
  <si>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</si>
  <si>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</si>
  <si>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</si>
  <si>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</si>
  <si>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</si>
  <si>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</si>
  <si>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</si>
  <si>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</si>
  <si>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</si>
  <si>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</si>
  <si>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</si>
  <si>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</si>
  <si>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</si>
  <si>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</si>
  <si>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</si>
  <si>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</si>
  <si>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</si>
  <si>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</si>
  <si>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</si>
  <si>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</si>
  <si>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</si>
  <si>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</si>
  <si>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</si>
  <si>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</si>
  <si>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</si>
  <si>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</si>
  <si>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</si>
  <si>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</si>
  <si>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</si>
  <si>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</si>
  <si>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</si>
  <si>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</si>
  <si>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</si>
  <si>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</si>
  <si>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</si>
  <si>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</si>
  <si>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</si>
  <si>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</si>
  <si>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</si>
  <si>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</si>
  <si>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</si>
  <si>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</si>
  <si>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</si>
  <si>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</si>
  <si>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</si>
  <si>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</si>
  <si>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</si>
  <si>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</si>
  <si>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</si>
  <si>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</si>
  <si>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</si>
  <si>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</si>
  <si>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</si>
  <si>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</si>
  <si>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</si>
  <si>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</si>
  <si>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</si>
  <si>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</si>
  <si>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</si>
  <si>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</si>
  <si>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</si>
  <si>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</si>
  <si>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</si>
  <si>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</si>
  <si>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</si>
  <si>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</si>
  <si>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</si>
  <si>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</si>
  <si>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</si>
  <si>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</si>
  <si>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</si>
  <si>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</si>
  <si>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</si>
  <si>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</si>
  <si>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</si>
  <si>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</si>
  <si>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</si>
  <si>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</si>
  <si>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</si>
  <si>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</si>
  <si>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</si>
  <si>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</si>
  <si>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</si>
  <si>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</si>
  <si>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</si>
  <si>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</si>
  <si>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</si>
  <si>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</si>
  <si>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</si>
  <si>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</si>
  <si>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</si>
  <si>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</si>
  <si>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</si>
  <si>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</si>
  <si>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</si>
  <si>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</si>
  <si>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</si>
  <si>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</si>
  <si>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</si>
  <si>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</si>
  <si>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</si>
  <si>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</si>
  <si>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</si>
  <si>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</si>
  <si>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</si>
  <si>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</si>
  <si>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</si>
  <si>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</si>
  <si>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</si>
  <si>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</si>
  <si>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</si>
  <si>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</si>
  <si>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</si>
  <si>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</si>
  <si>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</si>
  <si>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</si>
  <si>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</si>
  <si>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</si>
  <si>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</si>
  <si>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</si>
  <si>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</si>
  <si>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</si>
  <si>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</si>
  <si>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</si>
  <si>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</si>
  <si>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</si>
  <si>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</si>
  <si>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</si>
  <si>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</si>
  <si>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</si>
  <si>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</si>
  <si>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</si>
  <si>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</si>
  <si>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</si>
  <si>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</si>
  <si>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</si>
  <si>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</si>
  <si>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</si>
  <si>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</si>
  <si>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</si>
  <si>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</si>
  <si>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</si>
  <si>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</si>
  <si>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</si>
  <si>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</si>
  <si>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</si>
  <si>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</si>
  <si>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</si>
  <si>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</si>
  <si>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</si>
  <si>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</si>
  <si>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</si>
  <si>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</si>
  <si>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</si>
  <si>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</si>
  <si>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</si>
  <si>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</si>
  <si>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</si>
  <si>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</si>
  <si>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</si>
  <si>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</si>
  <si>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</si>
  <si>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</si>
  <si>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</si>
  <si>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</si>
  <si>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</si>
  <si>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</si>
  <si>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</si>
  <si>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</si>
  <si>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</si>
  <si>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</si>
  <si>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</si>
  <si>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</si>
  <si>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</si>
  <si>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</si>
  <si>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</si>
  <si>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</si>
  <si>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</si>
  <si>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</si>
  <si>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</si>
  <si>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</si>
  <si>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</si>
  <si>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</si>
  <si>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</si>
  <si>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</si>
  <si>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</si>
  <si>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</si>
  <si>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</si>
  <si>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</si>
  <si>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</si>
  <si>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</si>
  <si>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</si>
  <si>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</si>
  <si>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</si>
  <si>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</si>
  <si>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</si>
  <si>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</si>
  <si>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</si>
  <si>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</si>
  <si>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</si>
  <si>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</si>
  <si>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</si>
  <si>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</si>
  <si>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</si>
  <si>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</si>
  <si>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</si>
  <si>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</si>
  <si>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</si>
  <si>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</si>
  <si>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</si>
  <si>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</si>
  <si>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</si>
  <si>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</si>
  <si>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</si>
  <si>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</si>
  <si>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</si>
  <si>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</si>
  <si>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</si>
  <si>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</si>
  <si>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</si>
  <si>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</si>
  <si>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</si>
  <si>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</si>
  <si>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</si>
  <si>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</si>
  <si>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</si>
  <si>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</si>
  <si>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</si>
  <si>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</si>
  <si>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</si>
  <si>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</si>
  <si>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</si>
  <si>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</si>
  <si>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</si>
  <si>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</si>
  <si>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</si>
  <si>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</si>
  <si>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</si>
  <si>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</si>
  <si>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</si>
  <si>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</si>
  <si>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</si>
  <si>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</si>
  <si>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</si>
  <si>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</si>
  <si>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</si>
  <si>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</si>
  <si>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</si>
  <si>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</si>
  <si>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</si>
  <si>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</si>
  <si>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</si>
  <si>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</si>
  <si>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</si>
  <si>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</si>
  <si>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</si>
  <si>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</si>
  <si>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</si>
  <si>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</si>
  <si>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</si>
  <si>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</si>
  <si>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</si>
  <si>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</si>
  <si>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</si>
  <si>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</si>
  <si>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</si>
  <si>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</si>
  <si>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</si>
  <si>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</si>
  <si>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</si>
  <si>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</si>
  <si>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</si>
  <si>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</si>
  <si>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</si>
  <si>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</si>
  <si>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</si>
  <si>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</si>
  <si>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</si>
  <si>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</si>
  <si>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</si>
  <si>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</si>
  <si>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</si>
  <si>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</si>
  <si>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</si>
  <si>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</si>
  <si>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</si>
  <si>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</si>
  <si>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</si>
  <si>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</si>
  <si>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</si>
  <si>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</si>
  <si>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</si>
  <si>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</si>
  <si>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</si>
  <si>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</si>
  <si>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</si>
  <si>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</si>
  <si>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</si>
  <si>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</si>
  <si>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</si>
  <si>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</si>
  <si>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</si>
  <si>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</si>
  <si>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</si>
  <si>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</si>
  <si>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</si>
  <si>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</si>
  <si>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</si>
  <si>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</si>
  <si>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</si>
  <si>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</si>
  <si>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</si>
  <si>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</si>
  <si>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</si>
  <si>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</si>
  <si>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</si>
  <si>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</si>
  <si>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</si>
  <si>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</si>
  <si>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</si>
  <si>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</si>
  <si>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</si>
  <si>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</si>
  <si>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</si>
  <si>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</si>
  <si>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</si>
  <si>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</si>
  <si>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</si>
  <si>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</si>
  <si>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</si>
  <si>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</si>
  <si>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</si>
  <si>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</si>
  <si>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</si>
  <si>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</si>
  <si>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</si>
  <si>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</si>
  <si>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</si>
  <si>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</si>
  <si>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</si>
  <si>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</si>
  <si>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</si>
  <si>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</si>
  <si>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</si>
  <si>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</si>
  <si>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</si>
  <si>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</si>
  <si>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</si>
  <si>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</si>
  <si>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</si>
  <si>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</si>
  <si>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</si>
  <si>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</si>
  <si>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</si>
  <si>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</si>
  <si>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</si>
  <si>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</si>
  <si>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</si>
  <si>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</si>
  <si>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</si>
  <si>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</si>
  <si>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</si>
  <si>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</si>
  <si>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</si>
  <si>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</si>
  <si>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</si>
  <si>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</si>
  <si>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</si>
  <si>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</si>
  <si>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</si>
  <si>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</si>
  <si>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</si>
  <si>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</si>
  <si>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</si>
  <si>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</si>
  <si>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</si>
  <si>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</si>
  <si>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</si>
  <si>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</si>
  <si>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</si>
  <si>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</si>
  <si>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</si>
  <si>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</si>
  <si>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</si>
  <si>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</si>
  <si>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</si>
  <si>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</si>
  <si>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</si>
  <si>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</si>
  <si>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</si>
  <si>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</si>
  <si>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</si>
  <si>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</si>
  <si>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</si>
  <si>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</si>
  <si>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</si>
  <si>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</si>
  <si>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</si>
  <si>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</si>
  <si>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</si>
  <si>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</si>
  <si>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</si>
  <si>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</si>
  <si>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</si>
  <si>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</si>
  <si>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</si>
  <si>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</si>
  <si>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</si>
  <si>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</si>
  <si>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</si>
  <si>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</si>
  <si>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</si>
  <si>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</si>
  <si>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</si>
  <si>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</si>
  <si>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</si>
  <si>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</si>
  <si>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</si>
  <si>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</si>
  <si>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</si>
  <si>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</si>
  <si>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</si>
  <si>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</si>
  <si>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</si>
  <si>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</si>
  <si>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</si>
  <si>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</si>
  <si>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</si>
  <si>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</si>
  <si>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</si>
  <si>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</si>
  <si>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</si>
  <si>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</si>
  <si>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</si>
  <si>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</si>
  <si>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</si>
  <si>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</si>
  <si>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</si>
  <si>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</si>
  <si>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</si>
  <si>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</si>
  <si>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</si>
  <si>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</si>
  <si>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</si>
  <si>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</si>
  <si>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</si>
  <si>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</si>
  <si>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</si>
  <si>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</si>
  <si>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</si>
  <si>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</si>
  <si>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</si>
  <si>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</si>
  <si>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</si>
  <si>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</si>
  <si>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</si>
  <si>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</si>
  <si>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</si>
  <si>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</si>
  <si>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</si>
  <si>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</si>
  <si>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</si>
  <si>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</si>
  <si>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</si>
  <si>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</si>
  <si>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</si>
  <si>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</si>
  <si>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</si>
  <si>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</si>
  <si>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</si>
  <si>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</si>
  <si>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</si>
  <si>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</si>
  <si>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</si>
  <si>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</si>
  <si>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</si>
  <si>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</si>
  <si>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</si>
  <si>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</si>
  <si>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</si>
  <si>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</si>
  <si>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</si>
  <si>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</si>
  <si>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</si>
  <si>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</si>
  <si>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</si>
  <si>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</si>
  <si>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</si>
  <si>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</si>
  <si>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</si>
  <si>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</si>
  <si>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</si>
  <si>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</si>
  <si>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</si>
  <si>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</si>
  <si>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</si>
  <si>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</si>
  <si>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</si>
  <si>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</si>
  <si>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</si>
  <si>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</si>
  <si>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</si>
  <si>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</si>
  <si>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</si>
  <si>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</si>
  <si>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</si>
  <si>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</si>
  <si>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</si>
  <si>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</si>
  <si>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</si>
  <si>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</si>
  <si>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</si>
  <si>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</si>
  <si>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</si>
  <si>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</si>
  <si>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</si>
  <si>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</si>
  <si>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</si>
  <si>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</si>
  <si>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</si>
  <si>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</si>
  <si>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</si>
  <si>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</si>
  <si>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</si>
  <si>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</si>
  <si>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</si>
  <si>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</si>
  <si>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</si>
  <si>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</si>
  <si>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</si>
  <si>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</si>
  <si>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</si>
  <si>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</si>
  <si>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</si>
  <si>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</si>
  <si>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</si>
  <si>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</si>
  <si>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</si>
  <si>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</si>
  <si>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</si>
  <si>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</si>
  <si>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</si>
  <si>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</si>
  <si>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</si>
  <si>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</si>
  <si>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</si>
  <si>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</si>
  <si>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</si>
  <si>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</si>
  <si>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</si>
  <si>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</si>
  <si>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</si>
  <si>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</si>
  <si>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</si>
  <si>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</si>
  <si>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</si>
  <si>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</si>
  <si>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</si>
  <si>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</si>
  <si>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</si>
  <si>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</si>
  <si>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</si>
  <si>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</si>
  <si>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</si>
  <si>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</si>
  <si>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</si>
  <si>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</si>
  <si>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</si>
  <si>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</si>
  <si>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</si>
  <si>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</si>
  <si>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</si>
  <si>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</si>
  <si>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</si>
  <si>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</si>
  <si>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</si>
  <si>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</si>
  <si>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</si>
  <si>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</si>
  <si>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</si>
  <si>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</si>
  <si>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</si>
  <si>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</si>
  <si>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</si>
  <si>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</si>
  <si>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</si>
  <si>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</si>
  <si>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</si>
  <si>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</si>
  <si>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</si>
  <si>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</si>
  <si>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</si>
  <si>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</si>
  <si>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</si>
  <si>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</si>
  <si>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</si>
  <si>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</si>
  <si>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</si>
  <si>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</si>
  <si>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</si>
  <si>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</si>
  <si>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</si>
  <si>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</si>
  <si>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</si>
  <si>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</si>
  <si>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</si>
  <si>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</si>
  <si>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</si>
  <si>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</si>
  <si>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</si>
  <si>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</si>
  <si>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</si>
  <si>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</si>
  <si>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</si>
  <si>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</si>
  <si>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</si>
  <si>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</si>
  <si>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</si>
  <si>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</si>
  <si>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</si>
  <si>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</si>
  <si>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</si>
  <si>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</si>
  <si>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</si>
  <si>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</si>
  <si>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</si>
  <si>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</si>
  <si>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</si>
  <si>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</si>
  <si>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</si>
  <si>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</si>
  <si>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</si>
  <si>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</si>
  <si>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</si>
  <si>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</si>
  <si>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</si>
  <si>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</si>
  <si>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</si>
  <si>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</si>
  <si>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</si>
  <si>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</si>
  <si>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</si>
  <si>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</si>
  <si>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</si>
  <si>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</si>
  <si>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</si>
  <si>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</si>
  <si>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</si>
  <si>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</si>
  <si>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</si>
  <si>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</si>
  <si>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</si>
  <si>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</si>
  <si>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</si>
  <si>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</si>
  <si>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</si>
  <si>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</si>
  <si>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</si>
  <si>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</si>
  <si>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</si>
  <si>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</si>
  <si>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</si>
  <si>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</si>
  <si>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</si>
  <si>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</si>
  <si>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</si>
  <si>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</si>
  <si>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</si>
  <si>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</si>
  <si>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</si>
  <si>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</si>
  <si>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</si>
  <si>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</si>
  <si>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</si>
  <si>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</si>
  <si>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</si>
  <si>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</si>
  <si>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</si>
  <si>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</si>
  <si>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</si>
  <si>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</si>
  <si>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</si>
  <si>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</si>
  <si>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</si>
  <si>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</si>
  <si>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</si>
  <si>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</si>
  <si>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</si>
  <si>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</si>
  <si>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</si>
  <si>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</si>
  <si>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</si>
  <si>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</si>
  <si>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</si>
  <si>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</si>
  <si>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</si>
  <si>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</si>
  <si>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</si>
  <si>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</si>
  <si>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</si>
  <si>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</si>
  <si>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</si>
  <si>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</si>
  <si>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</si>
  <si>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</si>
  <si>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</si>
  <si>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</si>
  <si>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</si>
  <si>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</si>
  <si>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</si>
  <si>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</si>
  <si>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</si>
  <si>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</si>
  <si>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</si>
  <si>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</si>
  <si>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</si>
  <si>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</si>
  <si>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</si>
  <si>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</si>
  <si>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</si>
  <si>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</si>
  <si>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</si>
  <si>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</si>
  <si>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</si>
  <si>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</si>
  <si>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</si>
  <si>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</si>
  <si>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</si>
  <si>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</si>
  <si>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</si>
  <si>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</si>
  <si>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</si>
  <si>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</si>
  <si>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</si>
  <si>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</si>
  <si>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</si>
  <si>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</si>
  <si>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</si>
  <si>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</si>
  <si>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</si>
  <si>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</si>
  <si>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</si>
  <si>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</si>
  <si>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</si>
  <si>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</si>
  <si>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</si>
  <si>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</si>
  <si>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</si>
  <si>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</si>
  <si>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</si>
  <si>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</si>
  <si>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</si>
  <si>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</si>
  <si>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</si>
  <si>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</si>
  <si>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</si>
  <si>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</si>
  <si>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</si>
  <si>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</si>
  <si>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</si>
  <si>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</si>
  <si>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</si>
  <si>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</si>
  <si>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</si>
  <si>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</si>
  <si>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</si>
  <si>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</si>
  <si>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</si>
  <si>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</si>
  <si>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</si>
  <si>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</si>
  <si>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</si>
  <si>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</si>
  <si>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</si>
  <si>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</si>
  <si>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</si>
  <si>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</si>
  <si>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</si>
  <si>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</si>
  <si>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</si>
  <si>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</si>
  <si>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</si>
  <si>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</si>
  <si>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</si>
  <si>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</si>
  <si>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</si>
  <si>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</si>
  <si>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</si>
  <si>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</si>
  <si>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</si>
  <si>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</si>
  <si>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</si>
  <si>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</si>
  <si>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</si>
  <si>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</si>
  <si>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</si>
  <si>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</si>
  <si>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</si>
  <si>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</si>
  <si>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</si>
  <si>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</si>
  <si>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</si>
  <si>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</si>
  <si>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</si>
  <si>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</si>
  <si>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</si>
  <si>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</si>
  <si>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</si>
  <si>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</si>
  <si>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</si>
  <si>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</si>
  <si>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</si>
  <si>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</si>
  <si>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</si>
  <si>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</si>
  <si>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</si>
  <si>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</si>
  <si>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</si>
  <si>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</si>
  <si>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</si>
  <si>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</si>
  <si>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</si>
  <si>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</si>
  <si>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</si>
  <si>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</si>
  <si>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</si>
  <si>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</si>
  <si>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</si>
  <si>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</si>
  <si>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</si>
  <si>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</si>
  <si>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</si>
  <si>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</si>
  <si>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</si>
  <si>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</si>
  <si>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</si>
  <si>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</si>
  <si>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</si>
  <si>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</si>
  <si>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</si>
  <si>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</si>
  <si>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</si>
  <si>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</si>
  <si>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</si>
  <si>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</si>
  <si>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</si>
  <si>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</si>
  <si>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</si>
  <si>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</si>
  <si>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</si>
  <si>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</si>
  <si>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</si>
  <si>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</si>
  <si>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</si>
  <si>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</si>
  <si>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</si>
  <si>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</si>
  <si>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</si>
  <si>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</si>
  <si>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</si>
  <si>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</si>
  <si>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</si>
  <si>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</si>
  <si>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</si>
  <si>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</si>
  <si>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</si>
  <si>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</si>
  <si>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</si>
  <si>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</si>
  <si>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</si>
  <si>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</si>
  <si>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</si>
  <si>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</si>
  <si>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</si>
  <si>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</si>
  <si>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</si>
  <si>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</si>
  <si>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</si>
  <si>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</si>
  <si>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</si>
  <si>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</si>
  <si>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</si>
  <si>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</si>
  <si>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</si>
  <si>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</si>
  <si>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</si>
  <si>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</si>
  <si>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</si>
  <si>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</si>
  <si>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</si>
  <si>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</si>
  <si>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</si>
  <si>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</si>
  <si>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</si>
  <si>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</si>
  <si>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</si>
  <si>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</si>
  <si>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</si>
  <si>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</si>
  <si>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</si>
  <si>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</si>
  <si>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</si>
  <si>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</si>
  <si>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</si>
  <si>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</si>
  <si>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</si>
  <si>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</si>
  <si>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</si>
  <si>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</si>
  <si>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</si>
  <si>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</si>
  <si>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</si>
  <si>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</si>
  <si>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</si>
  <si>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</si>
  <si>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</si>
  <si>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</si>
  <si>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</si>
  <si>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</si>
  <si>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</si>
  <si>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</si>
  <si>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</si>
  <si>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</si>
  <si>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</si>
  <si>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</si>
  <si>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</si>
  <si>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</si>
  <si>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</si>
  <si>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</si>
  <si>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</si>
  <si>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</si>
  <si>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</si>
  <si>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</si>
  <si>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</si>
  <si>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</si>
  <si>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</si>
  <si>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</si>
  <si>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</si>
  <si>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</si>
  <si>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</si>
  <si>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</si>
  <si>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</si>
  <si>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</si>
  <si>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</si>
  <si>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</si>
  <si>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</si>
  <si>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</si>
  <si>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</si>
  <si>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</si>
  <si>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</si>
  <si>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</si>
  <si>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</si>
  <si>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</si>
  <si>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</si>
  <si>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</si>
  <si>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</si>
  <si>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</si>
  <si>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</si>
  <si>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</si>
  <si>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</si>
  <si>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</si>
  <si>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</si>
  <si>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</si>
  <si>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</si>
  <si>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</si>
  <si>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</si>
  <si>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</si>
  <si>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</si>
  <si>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</si>
  <si>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</si>
  <si>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</si>
  <si>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</si>
  <si>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</si>
  <si>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</si>
  <si>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</si>
  <si>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</si>
  <si>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</si>
  <si>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</si>
  <si>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</si>
  <si>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</si>
  <si>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</si>
  <si>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</si>
  <si>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</si>
  <si>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</si>
  <si>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</si>
  <si>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</si>
  <si>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</si>
  <si>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</si>
  <si>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</si>
  <si>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</si>
  <si>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</si>
  <si>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</si>
  <si>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</si>
  <si>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</si>
  <si>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</si>
  <si>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</si>
  <si>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</si>
  <si>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</si>
  <si>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</si>
  <si>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</si>
  <si>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</si>
  <si>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</si>
  <si>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</si>
  <si>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</si>
  <si>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</si>
  <si>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</si>
  <si>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</si>
  <si>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</si>
  <si>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</si>
  <si>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</si>
  <si>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</si>
  <si>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</si>
  <si>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</si>
  <si>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</si>
  <si>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</si>
  <si>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</si>
  <si>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</si>
  <si>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</si>
  <si>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</si>
  <si>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</si>
  <si>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</si>
  <si>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</si>
  <si>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</si>
  <si>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</si>
  <si>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</si>
  <si>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</si>
  <si>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</si>
  <si>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</si>
  <si>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</si>
  <si>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</si>
  <si>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</si>
  <si>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</si>
  <si>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</si>
  <si>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</si>
  <si>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</si>
  <si>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</si>
  <si>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</si>
  <si>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</si>
  <si>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</si>
  <si>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</si>
  <si>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</si>
  <si>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</si>
  <si>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</si>
  <si>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</si>
  <si>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</si>
  <si>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</si>
  <si>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</si>
  <si>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</si>
  <si>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</si>
  <si>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</si>
  <si>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</si>
  <si>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</si>
  <si>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</si>
  <si>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</si>
  <si>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</si>
  <si>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</si>
  <si>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</si>
  <si>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</si>
  <si>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</si>
  <si>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</si>
  <si>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</si>
  <si>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</si>
  <si>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</si>
  <si>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</si>
  <si>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</si>
  <si>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</si>
  <si>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</si>
  <si>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</si>
  <si>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</si>
  <si>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</si>
  <si>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</si>
  <si>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</si>
  <si>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</si>
  <si>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</si>
  <si>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</si>
  <si>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</si>
  <si>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</si>
  <si>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</si>
  <si>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</si>
  <si>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</si>
  <si>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</si>
  <si>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</si>
  <si>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</si>
  <si>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</si>
  <si>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</si>
  <si>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</si>
  <si>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</si>
  <si>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</si>
  <si>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</si>
  <si>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</si>
  <si>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</si>
  <si>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</si>
  <si>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</si>
  <si>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</si>
  <si>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</si>
  <si>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</si>
  <si>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</si>
  <si>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</si>
  <si>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</si>
  <si>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</si>
  <si>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</si>
  <si>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</si>
  <si>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</si>
  <si>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</si>
  <si>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</si>
  <si>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</si>
  <si>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</si>
  <si>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</si>
  <si>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</si>
  <si>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</si>
  <si>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</si>
  <si>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</si>
  <si>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</si>
  <si>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</si>
  <si>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</si>
  <si>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</si>
  <si>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</si>
  <si>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</si>
  <si>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</si>
  <si>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</si>
  <si>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</si>
  <si>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</si>
  <si>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</si>
  <si>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</si>
  <si>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</si>
  <si>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</si>
  <si>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</si>
  <si>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</si>
  <si>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</si>
  <si>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</si>
  <si>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</si>
  <si>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</si>
  <si>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</si>
  <si>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</si>
  <si>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</si>
  <si>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</si>
  <si>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</si>
  <si>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</si>
  <si>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</si>
  <si>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</si>
  <si>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</si>
  <si>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</si>
  <si>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</si>
  <si>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</si>
  <si>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</si>
  <si>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</si>
  <si>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</si>
  <si>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</si>
  <si>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</si>
  <si>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</si>
  <si>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</si>
  <si>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</si>
  <si>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</si>
  <si>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</si>
  <si>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</si>
  <si>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</si>
  <si>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</si>
  <si>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</si>
  <si>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</si>
  <si>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</si>
  <si>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</si>
  <si>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</si>
  <si>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</si>
  <si>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</si>
  <si>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</si>
  <si>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</si>
  <si>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</si>
  <si>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</si>
  <si>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</si>
  <si>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</si>
  <si>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</si>
  <si>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</si>
  <si>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</si>
  <si>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</si>
  <si>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</si>
  <si>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</si>
  <si>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</si>
  <si>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</si>
  <si>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</si>
  <si>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</si>
  <si>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</si>
  <si>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</si>
  <si>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</si>
  <si>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</si>
  <si>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</si>
  <si>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</si>
  <si>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</si>
  <si>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</si>
  <si>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</si>
  <si>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</si>
  <si>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</si>
  <si>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</si>
  <si>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</si>
  <si>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</si>
  <si>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</si>
  <si>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</si>
  <si>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</si>
  <si>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</si>
  <si>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</si>
  <si>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</si>
  <si>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</si>
  <si>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</si>
  <si>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</si>
  <si>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</si>
  <si>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</si>
  <si>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</si>
  <si>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</si>
  <si>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</si>
  <si>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</si>
  <si>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</si>
  <si>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</si>
  <si>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</si>
  <si>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</si>
  <si>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</si>
  <si>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</si>
  <si>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</si>
  <si>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</si>
  <si>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</si>
  <si>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</si>
  <si>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</si>
  <si>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</si>
  <si>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</si>
  <si>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</si>
  <si>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</si>
  <si>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</si>
  <si>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</si>
  <si>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</si>
  <si>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</si>
  <si>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</si>
  <si>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</si>
  <si>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</si>
  <si>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</si>
  <si>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</si>
  <si>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</si>
  <si>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</si>
  <si>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</si>
  <si>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</si>
  <si>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</si>
  <si>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</si>
  <si>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</si>
  <si>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</si>
  <si>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</si>
  <si>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</si>
  <si>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</si>
  <si>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</si>
  <si>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</si>
  <si>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</si>
  <si>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</si>
  <si>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</si>
  <si>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</si>
  <si>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</si>
  <si>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</si>
  <si>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</si>
  <si>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</si>
  <si>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</si>
  <si>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</si>
  <si>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</si>
  <si>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</si>
  <si>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</si>
  <si>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</si>
  <si>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</si>
  <si>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</si>
  <si>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</si>
  <si>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</si>
  <si>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</si>
  <si>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</si>
  <si>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</si>
  <si>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</si>
  <si>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</si>
  <si>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</si>
  <si>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</si>
  <si>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</si>
  <si>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</si>
  <si>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</si>
  <si>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</si>
  <si>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</si>
  <si>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</si>
  <si>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</si>
  <si>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</si>
  <si>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</si>
  <si>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</si>
  <si>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</si>
  <si>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</si>
  <si>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</si>
  <si>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</si>
  <si>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</si>
  <si>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</si>
  <si>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</si>
  <si>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</si>
  <si>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</si>
  <si>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</si>
  <si>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</si>
  <si>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</si>
  <si>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</si>
  <si>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</si>
  <si>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</si>
  <si>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</si>
  <si>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</si>
  <si>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</si>
  <si>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</si>
  <si>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</si>
  <si>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</si>
  <si>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</si>
  <si>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</si>
  <si>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</si>
  <si>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</si>
  <si>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</si>
  <si>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</si>
  <si>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</si>
  <si>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</si>
  <si>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</si>
  <si>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</si>
  <si>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</si>
  <si>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</si>
  <si>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</si>
  <si>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</si>
  <si>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</si>
  <si>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</si>
  <si>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</si>
  <si>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</si>
  <si>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</si>
  <si>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</si>
  <si>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</si>
  <si>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</si>
  <si>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</si>
  <si>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</si>
  <si>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</si>
  <si>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</si>
  <si>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</si>
  <si>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</si>
  <si>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</si>
  <si>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</si>
  <si>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</si>
  <si>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</si>
  <si>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</si>
  <si>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</si>
  <si>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</si>
  <si>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</si>
  <si>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</si>
  <si>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</si>
  <si>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</si>
  <si>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</si>
  <si>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</si>
  <si>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</si>
  <si>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</si>
  <si>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</si>
  <si>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</si>
  <si>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</si>
  <si>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</si>
  <si>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</si>
  <si>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</si>
  <si>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</si>
  <si>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</si>
  <si>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</si>
  <si>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</si>
  <si>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</si>
  <si>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</si>
  <si>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</si>
  <si>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</si>
  <si>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</si>
  <si>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</si>
  <si>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</si>
  <si>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</si>
  <si>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</si>
  <si>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</si>
  <si>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</si>
  <si>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</si>
  <si>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</si>
  <si>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</si>
  <si>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</si>
  <si>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</si>
  <si>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</si>
  <si>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</si>
  <si>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</si>
  <si>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</si>
  <si>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</si>
  <si>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</si>
  <si>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</si>
  <si>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</si>
  <si>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</si>
  <si>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</si>
  <si>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</si>
  <si>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</si>
  <si>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</si>
  <si>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</si>
  <si>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</si>
  <si>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</si>
  <si>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</si>
  <si>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</si>
  <si>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</si>
  <si>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</si>
  <si>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</si>
  <si>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</si>
  <si>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</si>
  <si>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</si>
  <si>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</si>
  <si>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</si>
  <si>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</si>
  <si>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</si>
  <si>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</si>
  <si>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</si>
  <si>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</si>
  <si>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</si>
  <si>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</si>
  <si>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</si>
  <si>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</si>
  <si>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</si>
  <si>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</si>
  <si>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</si>
  <si>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</si>
  <si>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</si>
  <si>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</si>
  <si>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</si>
  <si>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</si>
  <si>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</si>
  <si>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</si>
  <si>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</si>
  <si>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</si>
  <si>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</si>
  <si>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</si>
  <si>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</si>
  <si>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</si>
  <si>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</si>
  <si>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</si>
  <si>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</si>
  <si>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</si>
  <si>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</si>
  <si>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</si>
  <si>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</si>
  <si>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</si>
  <si>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</si>
  <si>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</si>
  <si>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</si>
  <si>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</si>
  <si>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</si>
  <si>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</si>
  <si>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</si>
  <si>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</si>
  <si>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</si>
  <si>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</si>
  <si>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</si>
  <si>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</si>
  <si>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</si>
  <si>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</si>
  <si>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</si>
  <si>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</si>
  <si>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</si>
  <si>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</si>
  <si>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</si>
  <si>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</si>
  <si>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</si>
  <si>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</si>
  <si>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</si>
  <si>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</si>
  <si>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</si>
  <si>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</si>
  <si>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</si>
  <si>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</si>
  <si>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</si>
  <si>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</si>
  <si>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</si>
  <si>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</si>
  <si>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</si>
  <si>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</si>
  <si>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</si>
  <si>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</si>
  <si>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</si>
  <si>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</si>
  <si>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</si>
  <si>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</si>
  <si>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</si>
  <si>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</si>
  <si>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</si>
  <si>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</si>
  <si>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</si>
  <si>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</si>
  <si>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</si>
  <si>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</si>
  <si>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</si>
  <si>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</si>
  <si>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</si>
  <si>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</si>
  <si>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</si>
  <si>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</si>
  <si>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</si>
  <si>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</si>
  <si>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</si>
  <si>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</si>
  <si>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</si>
  <si>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</si>
  <si>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</si>
  <si>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</si>
  <si>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</si>
  <si>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</si>
  <si>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</si>
  <si>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</si>
  <si>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</si>
  <si>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</si>
  <si>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</si>
  <si>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</si>
  <si>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</si>
  <si>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</si>
  <si>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</si>
  <si>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</si>
  <si>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</si>
  <si>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</si>
  <si>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</si>
  <si>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</si>
  <si>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</si>
  <si>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</si>
  <si>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</si>
  <si>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</si>
  <si>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</si>
  <si>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</si>
  <si>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</si>
  <si>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</si>
  <si>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</si>
  <si>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</si>
  <si>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</si>
  <si>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</si>
  <si>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</si>
  <si>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</si>
  <si>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</si>
  <si>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</si>
  <si>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</si>
  <si>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</si>
  <si>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</si>
  <si>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</si>
  <si>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</si>
  <si>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</si>
  <si>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</si>
  <si>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</si>
  <si>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</si>
  <si>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</si>
  <si>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</si>
  <si>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</si>
  <si>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</si>
  <si>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</si>
  <si>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</si>
  <si>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</si>
  <si>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</si>
  <si>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</si>
  <si>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</si>
  <si>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</si>
  <si>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</si>
  <si>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</si>
  <si>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</si>
  <si>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</si>
  <si>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</si>
  <si>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</si>
  <si>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</si>
  <si>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</si>
  <si>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</si>
  <si>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</si>
  <si>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</si>
  <si>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</si>
  <si>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</si>
  <si>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</si>
  <si>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</si>
  <si>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</si>
  <si>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</si>
  <si>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</si>
  <si>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</si>
  <si>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</si>
  <si>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</si>
  <si>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</si>
  <si>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</si>
  <si>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</si>
  <si>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</si>
  <si>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</si>
  <si>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</si>
  <si>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</si>
  <si>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</si>
  <si>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</si>
  <si>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</si>
  <si>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</si>
  <si>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</si>
  <si>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</si>
  <si>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</si>
  <si>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</si>
  <si>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</si>
  <si>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</si>
  <si>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</si>
  <si>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</si>
  <si>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</si>
  <si>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</si>
  <si>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</si>
  <si>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</si>
  <si>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</si>
  <si>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</si>
  <si>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</si>
  <si>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</si>
  <si>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</si>
  <si>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</si>
  <si>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</si>
  <si>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</si>
  <si>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</si>
  <si>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</si>
  <si>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</si>
  <si>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</si>
  <si>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</si>
  <si>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</si>
  <si>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</si>
  <si>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</si>
  <si>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</si>
  <si>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</si>
  <si>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</si>
  <si>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</si>
  <si>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</si>
  <si>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</si>
  <si>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</si>
  <si>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</si>
  <si>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</si>
  <si>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</si>
  <si>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</si>
  <si>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</si>
  <si>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</si>
  <si>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</si>
  <si>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</si>
  <si>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</si>
  <si>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</si>
  <si>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</si>
  <si>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</si>
  <si>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</si>
  <si>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</si>
  <si>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</si>
  <si>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</si>
  <si>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</si>
  <si>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</si>
  <si>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</si>
  <si>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</si>
  <si>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</si>
  <si>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</si>
  <si>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</si>
  <si>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</si>
  <si>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</si>
  <si>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</si>
  <si>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</si>
  <si>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</si>
  <si>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</si>
  <si>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</si>
  <si>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</si>
  <si>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</si>
  <si>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</si>
  <si>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</si>
  <si>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</si>
  <si>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</si>
  <si>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</si>
  <si>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</si>
  <si>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</si>
  <si>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</si>
  <si>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</si>
  <si>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</si>
  <si>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</si>
  <si>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</si>
  <si>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</si>
  <si>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</si>
  <si>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</si>
  <si>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</si>
  <si>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</si>
  <si>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</si>
  <si>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</si>
  <si>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</si>
  <si>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</si>
  <si>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</si>
  <si>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</si>
  <si>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</si>
  <si>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</si>
  <si>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</si>
  <si>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</si>
  <si>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</si>
  <si>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</si>
  <si>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</si>
  <si>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</si>
  <si>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</si>
  <si>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</si>
  <si>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</si>
  <si>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</si>
  <si>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</si>
  <si>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</si>
  <si>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</si>
  <si>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</si>
  <si>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</si>
  <si>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</si>
  <si>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</si>
  <si>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</si>
  <si>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</si>
  <si>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</si>
  <si>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</si>
  <si>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</si>
  <si>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</si>
  <si>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</si>
  <si>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</si>
  <si>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</si>
  <si>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</si>
  <si>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</si>
  <si>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</si>
  <si>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</si>
  <si>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</si>
  <si>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</si>
  <si>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</si>
  <si>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</si>
  <si>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</si>
  <si>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</si>
  <si>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</si>
  <si>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</si>
  <si>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</si>
  <si>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</si>
  <si>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</si>
  <si>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</si>
  <si>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</si>
  <si>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</si>
  <si>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</si>
  <si>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</si>
  <si>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</si>
  <si>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</si>
  <si>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</si>
  <si>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</si>
  <si>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</si>
  <si>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</si>
  <si>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</si>
  <si>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</si>
  <si>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</si>
  <si>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</si>
  <si>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</si>
  <si>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</si>
  <si>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</si>
  <si>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</si>
  <si>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</si>
  <si>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</si>
  <si>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</si>
  <si>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</si>
  <si>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</si>
  <si>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</si>
  <si>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</si>
  <si>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</si>
  <si>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</si>
  <si>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</si>
  <si>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</si>
  <si>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</si>
  <si>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</si>
  <si>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</si>
  <si>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</si>
  <si>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</si>
  <si>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</si>
  <si>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</si>
  <si>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</si>
  <si>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</si>
  <si>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</si>
  <si>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</si>
  <si>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</si>
  <si>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</si>
  <si>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</si>
  <si>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</si>
  <si>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</si>
  <si>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</si>
  <si>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</si>
  <si>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</si>
  <si>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</si>
  <si>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</si>
  <si>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</si>
  <si>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</si>
  <si>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</si>
  <si>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</si>
  <si>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</si>
  <si>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</si>
  <si>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</si>
  <si>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</si>
  <si>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</si>
  <si>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</si>
  <si>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</si>
  <si>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</si>
  <si>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</si>
  <si>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</si>
  <si>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</si>
  <si>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</si>
  <si>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</si>
  <si>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</si>
  <si>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</si>
  <si>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</si>
  <si>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</si>
  <si>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</si>
  <si>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</si>
  <si>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</si>
  <si>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</si>
  <si>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</si>
  <si>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</si>
  <si>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</si>
  <si>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</si>
  <si>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</si>
  <si>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</si>
  <si>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</si>
  <si>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</si>
  <si>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</si>
  <si>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</si>
  <si>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</si>
  <si>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</si>
  <si>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</si>
  <si>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</si>
  <si>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</si>
  <si>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</si>
  <si>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</si>
  <si>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</si>
  <si>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</si>
  <si>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</si>
  <si>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</si>
  <si>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</si>
  <si>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</si>
  <si>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</si>
  <si>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</si>
  <si>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</si>
  <si>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</si>
  <si>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</si>
  <si>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</si>
  <si>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</si>
  <si>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</si>
  <si>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</si>
  <si>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</si>
  <si>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</si>
  <si>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</si>
  <si>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</si>
  <si>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</si>
  <si>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</si>
  <si>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</si>
  <si>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</si>
  <si>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</si>
  <si>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</si>
  <si>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</si>
  <si>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</si>
  <si>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</si>
  <si>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</si>
  <si>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</si>
  <si>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</si>
  <si>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</si>
  <si>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</si>
  <si>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</si>
  <si>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</si>
  <si>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</si>
  <si>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</si>
  <si>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</si>
  <si>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</si>
  <si>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</si>
  <si>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</si>
  <si>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</si>
  <si>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</si>
  <si>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</si>
  <si>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</si>
  <si>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</si>
  <si>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</si>
  <si>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</si>
  <si>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</si>
  <si>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</si>
  <si>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</si>
  <si>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</si>
  <si>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</si>
  <si>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</si>
  <si>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</si>
  <si>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</si>
  <si>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</si>
  <si>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</si>
  <si>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</si>
  <si>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</si>
  <si>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</si>
  <si>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</si>
  <si>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</si>
  <si>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</si>
  <si>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</si>
  <si>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</si>
  <si>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</si>
  <si>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</si>
  <si>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</si>
  <si>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</si>
  <si>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</si>
  <si>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</si>
  <si>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</si>
  <si>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</si>
  <si>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</si>
  <si>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</si>
  <si>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</si>
  <si>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</si>
  <si>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</si>
  <si>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</si>
  <si>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</si>
  <si>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</si>
  <si>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</si>
  <si>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</si>
  <si>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</si>
  <si>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</si>
  <si>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</si>
  <si>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</si>
  <si>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</si>
  <si>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</si>
  <si>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</si>
  <si>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</si>
  <si>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</si>
  <si>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</si>
  <si>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</si>
  <si>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</si>
  <si>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</si>
  <si>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</si>
  <si>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</si>
  <si>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</si>
  <si>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</si>
  <si>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</si>
  <si>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</si>
  <si>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</si>
  <si>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</si>
  <si>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</si>
  <si>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</si>
  <si>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</si>
  <si>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</si>
  <si>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</si>
  <si>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</si>
  <si>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</si>
  <si>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</si>
  <si>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</si>
  <si>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</si>
  <si>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</si>
  <si>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</si>
  <si>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</si>
  <si>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</si>
  <si>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</si>
  <si>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</si>
  <si>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</si>
  <si>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</si>
  <si>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</si>
  <si>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</si>
  <si>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</si>
  <si>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</si>
  <si>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</si>
  <si>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</si>
  <si>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</si>
  <si>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</si>
  <si>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</si>
  <si>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</si>
  <si>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</si>
  <si>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</si>
  <si>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</si>
  <si>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</si>
  <si>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</si>
  <si>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</si>
  <si>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</si>
  <si>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</si>
  <si>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</si>
  <si>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</si>
  <si>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</si>
  <si>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</si>
  <si>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</si>
  <si>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</si>
  <si>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</si>
  <si>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</si>
  <si>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</si>
  <si>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</si>
  <si>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</si>
  <si>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</si>
  <si>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</si>
  <si>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</si>
  <si>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</si>
  <si>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</si>
  <si>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</si>
  <si>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</si>
  <si>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</si>
  <si>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</si>
  <si>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</si>
  <si>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</si>
  <si>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</si>
  <si>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</si>
  <si>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</si>
  <si>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</si>
  <si>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</si>
  <si>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</si>
  <si>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</si>
  <si>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</si>
  <si>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</si>
  <si>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</si>
  <si>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</si>
  <si>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</si>
  <si>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</si>
  <si>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</si>
  <si>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</si>
  <si>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</si>
  <si>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</si>
  <si>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</si>
  <si>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</si>
  <si>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</si>
  <si>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</si>
  <si>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</si>
  <si>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</si>
  <si>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</si>
  <si>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</si>
  <si>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</si>
  <si>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</si>
  <si>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</si>
  <si>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</si>
  <si>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</si>
  <si>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</si>
  <si>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</si>
  <si>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</si>
  <si>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</si>
  <si>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</si>
  <si>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</si>
  <si>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</si>
  <si>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</si>
  <si>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</si>
  <si>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</si>
  <si>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</si>
  <si>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</si>
  <si>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</si>
  <si>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</si>
  <si>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</si>
  <si>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</si>
  <si>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</si>
  <si>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</si>
  <si>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</si>
  <si>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</si>
  <si>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</si>
  <si>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</si>
  <si>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</si>
  <si>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</si>
  <si>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</si>
  <si>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</si>
  <si>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</si>
  <si>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</si>
  <si>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</si>
  <si>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</si>
  <si>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</si>
  <si>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</si>
  <si>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</si>
  <si>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</si>
  <si>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</si>
  <si>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</si>
  <si>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</si>
  <si>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</si>
  <si>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</si>
  <si>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</si>
  <si>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</si>
  <si>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</si>
  <si>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</si>
  <si>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</si>
  <si>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</si>
  <si>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</si>
  <si>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</si>
  <si>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</si>
  <si>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</si>
  <si>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</si>
  <si>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</si>
  <si>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</si>
  <si>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</si>
  <si>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</si>
  <si>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</si>
  <si>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</si>
  <si>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</si>
  <si>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</si>
  <si>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</si>
  <si>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</si>
  <si>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</si>
  <si>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</si>
  <si>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</si>
  <si>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</si>
  <si>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</si>
  <si>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</si>
  <si>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</si>
  <si>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</si>
  <si>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</si>
  <si>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</si>
  <si>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</si>
  <si>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</si>
  <si>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</si>
  <si>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</si>
  <si>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</si>
  <si>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</si>
  <si>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</si>
  <si>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</si>
  <si>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</si>
  <si>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</si>
  <si>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</si>
  <si>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</si>
  <si>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</si>
  <si>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</si>
  <si>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</si>
  <si>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</si>
  <si>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</si>
  <si>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</si>
  <si>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</si>
  <si>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</si>
  <si>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</si>
  <si>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</si>
  <si>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</si>
  <si>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</si>
  <si>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</si>
  <si>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</si>
  <si>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</si>
  <si>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</si>
  <si>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</si>
  <si>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</si>
  <si>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</si>
  <si>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</si>
  <si>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</si>
  <si>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</si>
  <si>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</si>
  <si>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</si>
  <si>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</si>
  <si>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</si>
  <si>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</si>
  <si>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</si>
  <si>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</si>
  <si>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</si>
  <si>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</si>
  <si>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</si>
  <si>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</si>
  <si>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</si>
  <si>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</si>
  <si>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</si>
  <si>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</si>
  <si>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</si>
  <si>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</si>
  <si>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</si>
  <si>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</si>
  <si>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</si>
  <si>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</si>
  <si>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</si>
  <si>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</si>
  <si>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</si>
  <si>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</si>
  <si>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</si>
  <si>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</si>
  <si>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</si>
  <si>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</si>
  <si>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</si>
  <si>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</si>
  <si>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</si>
  <si>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</si>
  <si>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</si>
  <si>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</si>
  <si>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</si>
  <si>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</si>
  <si>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</si>
  <si>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</si>
  <si>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</si>
  <si>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</si>
  <si>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</si>
  <si>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</si>
  <si>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</si>
  <si>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</si>
  <si>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</si>
  <si>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</si>
  <si>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</si>
  <si>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</si>
  <si>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</si>
  <si>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</si>
  <si>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</si>
  <si>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</si>
  <si>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</si>
  <si>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</si>
  <si>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</si>
  <si>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</si>
  <si>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</si>
  <si>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</si>
  <si>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</si>
  <si>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</si>
  <si>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</si>
  <si>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</si>
  <si>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</si>
  <si>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</si>
  <si>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</si>
  <si>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</si>
  <si>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</si>
  <si>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</si>
  <si>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</si>
  <si>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</si>
  <si>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</si>
  <si>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</si>
  <si>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</si>
  <si>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</si>
  <si>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</si>
  <si>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</si>
  <si>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</si>
  <si>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</si>
  <si>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</si>
  <si>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</si>
  <si>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</si>
  <si>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</si>
  <si>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</si>
  <si>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</si>
  <si>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</si>
  <si>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</si>
  <si>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</si>
  <si>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</si>
  <si>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</si>
  <si>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</si>
  <si>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</si>
  <si>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</si>
  <si>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</si>
  <si>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</si>
  <si>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</si>
  <si>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</si>
  <si>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</si>
  <si>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</si>
  <si>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</si>
  <si>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</si>
  <si>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</si>
  <si>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</si>
  <si>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</si>
  <si>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</si>
  <si>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</si>
  <si>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</si>
  <si>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</si>
  <si>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</si>
  <si>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</si>
  <si>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</si>
  <si>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</si>
  <si>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</si>
  <si>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</si>
  <si>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</si>
  <si>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</si>
  <si>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</si>
  <si>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</si>
  <si>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</si>
  <si>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</si>
  <si>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</si>
  <si>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</si>
  <si>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</si>
  <si>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</si>
  <si>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</si>
  <si>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</si>
  <si>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</si>
  <si>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</si>
  <si>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</si>
  <si>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</si>
  <si>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</si>
  <si>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</si>
  <si>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</si>
  <si>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</si>
  <si>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</si>
  <si>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</si>
  <si>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</si>
  <si>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</si>
  <si>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</si>
  <si>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</si>
  <si>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</si>
  <si>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</si>
  <si>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</si>
  <si>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</si>
  <si>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</si>
  <si>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</si>
  <si>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</si>
  <si>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</si>
  <si>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</si>
  <si>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</si>
  <si>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</si>
  <si>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</si>
  <si>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</si>
  <si>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</si>
  <si>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</si>
  <si>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</si>
  <si>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</si>
  <si>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</si>
  <si>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</si>
  <si>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</si>
  <si>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</si>
  <si>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</si>
  <si>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</si>
  <si>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</si>
  <si>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</si>
  <si>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</si>
  <si>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</si>
  <si>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</si>
  <si>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</si>
  <si>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</si>
  <si>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</si>
  <si>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</si>
  <si>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</si>
  <si>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</si>
  <si>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</si>
  <si>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</si>
  <si>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</si>
  <si>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</si>
  <si>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</si>
  <si>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</si>
  <si>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</si>
  <si>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</si>
  <si>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</si>
  <si>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</si>
  <si>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</si>
  <si>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</si>
  <si>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</si>
  <si>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</si>
  <si>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</si>
  <si>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</si>
  <si>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</si>
  <si>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</si>
  <si>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</si>
  <si>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</si>
  <si>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</si>
  <si>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</si>
  <si>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</si>
  <si>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</si>
  <si>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</si>
  <si>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</si>
  <si>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</si>
  <si>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</si>
  <si>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</si>
  <si>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</si>
  <si>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</si>
  <si>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</si>
  <si>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</si>
  <si>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</si>
  <si>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</si>
  <si>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</si>
  <si>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</si>
  <si>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</si>
  <si>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</si>
  <si>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</si>
  <si>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</si>
  <si>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</si>
  <si>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</si>
  <si>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</si>
  <si>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</si>
  <si>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</si>
  <si>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</si>
  <si>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</si>
  <si>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</si>
  <si>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</si>
  <si>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</si>
  <si>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</si>
  <si>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</si>
  <si>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</si>
  <si>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</si>
  <si>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</si>
  <si>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</si>
  <si>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</si>
  <si>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</si>
  <si>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</si>
  <si>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</si>
  <si>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</si>
  <si>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</si>
  <si>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</si>
  <si>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</si>
  <si>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</si>
  <si>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</si>
  <si>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</si>
  <si>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</si>
  <si>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</si>
  <si>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</si>
  <si>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</si>
  <si>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</si>
  <si>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</si>
  <si>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</si>
  <si>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</si>
  <si>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</si>
  <si>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</si>
  <si>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</si>
  <si>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</si>
  <si>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</si>
  <si>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</si>
  <si>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</si>
  <si>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</si>
  <si>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</si>
  <si>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</si>
  <si>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</si>
  <si>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</si>
  <si>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</si>
  <si>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</si>
  <si>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</si>
  <si>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</si>
  <si>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</si>
  <si>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</si>
  <si>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</si>
  <si>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</si>
  <si>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</si>
  <si>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</si>
  <si>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</si>
  <si>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</si>
  <si>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</si>
  <si>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</si>
  <si>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</si>
  <si>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</si>
  <si>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</si>
  <si>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</si>
  <si>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</si>
  <si>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</si>
  <si>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</si>
  <si>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</si>
  <si>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</si>
  <si>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</si>
  <si>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</si>
  <si>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</si>
  <si>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</si>
  <si>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</si>
  <si>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</si>
  <si>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</si>
  <si>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</si>
  <si>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</si>
  <si>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</si>
  <si>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</si>
  <si>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</si>
  <si>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</si>
  <si>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</si>
  <si>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</si>
  <si>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</si>
  <si>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</si>
  <si>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</si>
  <si>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</si>
  <si>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</si>
  <si>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</si>
  <si>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</si>
  <si>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</si>
  <si>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</si>
  <si>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</si>
  <si>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</si>
  <si>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</si>
  <si>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</si>
  <si>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</si>
  <si>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</si>
  <si>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</si>
  <si>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</si>
  <si>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</si>
  <si>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</si>
  <si>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</si>
  <si>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</si>
  <si>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</si>
  <si>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</si>
  <si>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</si>
  <si>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</si>
  <si>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</si>
  <si>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</si>
  <si>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</si>
  <si>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</si>
  <si>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</si>
  <si>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</si>
  <si>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</si>
  <si>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</si>
  <si>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</si>
  <si>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</si>
  <si>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</si>
  <si>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</si>
  <si>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</si>
  <si>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</si>
  <si>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</si>
  <si>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</si>
  <si>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</si>
  <si>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</si>
  <si>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</si>
  <si>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</si>
  <si>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</si>
  <si>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</si>
  <si>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</si>
  <si>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</si>
  <si>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</si>
  <si>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</si>
  <si>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</si>
  <si>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</si>
  <si>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</si>
  <si>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</si>
  <si>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</si>
  <si>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</si>
  <si>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</si>
  <si>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</si>
  <si>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</si>
  <si>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</si>
  <si>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</si>
  <si>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</si>
  <si>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</si>
  <si>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</si>
  <si>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</si>
  <si>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</si>
  <si>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</si>
  <si>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</si>
  <si>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</si>
  <si>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</si>
  <si>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</si>
  <si>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</si>
  <si>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</si>
  <si>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</si>
  <si>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</si>
  <si>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</si>
  <si>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</si>
  <si>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</si>
  <si>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</si>
  <si>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</si>
  <si>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</si>
  <si>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</si>
  <si>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</si>
  <si>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</si>
  <si>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</si>
  <si>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</si>
  <si>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</si>
  <si>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</si>
  <si>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</si>
  <si>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</si>
  <si>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</si>
  <si>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</si>
  <si>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</si>
  <si>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</si>
  <si>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</si>
  <si>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</si>
  <si>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</si>
  <si>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</si>
  <si>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</si>
  <si>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</si>
  <si>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</si>
  <si>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</si>
  <si>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</si>
  <si>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</si>
  <si>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</si>
  <si>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</si>
  <si>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</si>
  <si>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</si>
  <si>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</si>
  <si>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</si>
  <si>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</si>
  <si>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</si>
  <si>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</si>
  <si>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</si>
  <si>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</si>
  <si>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</si>
  <si>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</si>
  <si>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</si>
  <si>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</si>
  <si>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</si>
  <si>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</si>
  <si>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</si>
  <si>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</si>
  <si>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</si>
  <si>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</si>
  <si>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</si>
  <si>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</si>
  <si>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</si>
  <si>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</si>
  <si>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</si>
  <si>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</si>
  <si>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</si>
  <si>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</si>
  <si>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</si>
  <si>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</si>
  <si>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</si>
  <si>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</si>
  <si>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</si>
  <si>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</si>
  <si>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</si>
  <si>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</si>
  <si>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</si>
  <si>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</si>
  <si>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</si>
  <si>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</si>
  <si>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</si>
  <si>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</si>
  <si>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</si>
  <si>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</si>
  <si>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</si>
  <si>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</si>
  <si>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</si>
  <si>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</si>
  <si>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</si>
  <si>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</si>
  <si>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</si>
  <si>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</si>
  <si>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</si>
  <si>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</si>
  <si>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</si>
  <si>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</si>
  <si>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</si>
  <si>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</si>
  <si>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</si>
  <si>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</si>
  <si>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</si>
  <si>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</si>
  <si>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</si>
  <si>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</si>
  <si>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</si>
  <si>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</si>
  <si>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</si>
  <si>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</si>
  <si>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</si>
  <si>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</si>
  <si>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</si>
  <si>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</si>
  <si>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</si>
  <si>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</si>
  <si>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</si>
  <si>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</si>
  <si>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</si>
  <si>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</si>
  <si>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</si>
  <si>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</si>
  <si>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</si>
  <si>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</si>
  <si>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</si>
  <si>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</si>
  <si>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</si>
  <si>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</si>
  <si>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</si>
  <si>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</si>
  <si>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</si>
  <si>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</si>
  <si>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</si>
  <si>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</si>
  <si>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</si>
  <si>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</si>
  <si>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</si>
  <si>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</si>
  <si>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</si>
  <si>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</si>
  <si>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</si>
  <si>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</si>
  <si>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</si>
  <si>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</si>
  <si>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</si>
  <si>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</si>
  <si>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</si>
  <si>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</si>
  <si>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</si>
  <si>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</si>
  <si>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</si>
  <si>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</si>
  <si>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</si>
  <si>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</si>
  <si>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</si>
  <si>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</si>
  <si>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</si>
  <si>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</si>
  <si>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</si>
  <si>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</si>
  <si>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</si>
  <si>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</si>
  <si>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</si>
  <si>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</si>
  <si>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</si>
  <si>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</si>
  <si>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</si>
  <si>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</si>
  <si>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</si>
  <si>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</si>
  <si>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</si>
  <si>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</si>
  <si>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</si>
  <si>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</si>
  <si>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</si>
  <si>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</si>
  <si>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</si>
  <si>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</si>
  <si>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</si>
  <si>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</si>
  <si>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</si>
  <si>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</si>
  <si>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</si>
  <si>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</si>
  <si>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</si>
  <si>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</si>
  <si>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</si>
  <si>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</si>
  <si>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</si>
  <si>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</si>
  <si>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</si>
  <si>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</si>
  <si>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</si>
  <si>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</si>
  <si>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</si>
  <si>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</si>
  <si>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</si>
  <si>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</si>
  <si>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</si>
  <si>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</si>
  <si>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</si>
  <si>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</si>
  <si>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</si>
  <si>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</si>
  <si>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</si>
  <si>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</si>
  <si>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</si>
  <si>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</si>
  <si>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</si>
  <si>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</si>
  <si>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</si>
  <si>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</si>
  <si>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</si>
  <si>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</si>
  <si>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</si>
  <si>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</si>
  <si>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</si>
  <si>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</si>
  <si>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</si>
  <si>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</si>
  <si>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</si>
  <si>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</si>
  <si>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</si>
  <si>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</si>
  <si>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</si>
  <si>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</si>
  <si>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</si>
  <si>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</si>
  <si>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</si>
  <si>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</si>
  <si>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</si>
  <si>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</si>
  <si>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</si>
  <si>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</si>
  <si>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</si>
  <si>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</si>
  <si>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</si>
  <si>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</si>
  <si>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</si>
  <si>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</si>
  <si>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</si>
  <si>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</si>
  <si>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</si>
  <si>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</si>
  <si>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</si>
  <si>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</si>
  <si>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</si>
  <si>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</si>
  <si>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</si>
  <si>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</si>
  <si>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</si>
  <si>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</si>
  <si>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</si>
  <si>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</si>
  <si>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</si>
  <si>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</si>
  <si>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</si>
  <si>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</si>
  <si>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</si>
  <si>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</si>
  <si>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</si>
  <si>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</si>
  <si>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</si>
  <si>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</si>
  <si>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</si>
  <si>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</si>
  <si>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</si>
  <si>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</si>
  <si>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</si>
  <si>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</si>
  <si>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</si>
  <si>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</si>
  <si>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</si>
  <si>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</si>
  <si>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</si>
  <si>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</si>
  <si>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</si>
  <si>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</si>
  <si>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</si>
  <si>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</si>
  <si>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</si>
  <si>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</si>
  <si>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</si>
  <si>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</si>
  <si>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</si>
  <si>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</si>
  <si>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</si>
  <si>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</si>
  <si>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</si>
  <si>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</si>
  <si>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</si>
  <si>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</si>
  <si>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</si>
  <si>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</si>
  <si>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</si>
  <si>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</si>
  <si>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</si>
  <si>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</si>
  <si>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</si>
  <si>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</si>
  <si>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</si>
  <si>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</si>
  <si>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</si>
  <si>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</si>
  <si>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</si>
  <si>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</si>
  <si>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</si>
  <si>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</si>
  <si>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</si>
  <si>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</si>
  <si>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</si>
  <si>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</si>
  <si>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</si>
  <si>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</si>
  <si>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</si>
  <si>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</si>
  <si>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</si>
  <si>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</si>
  <si>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</si>
  <si>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</si>
  <si>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</si>
  <si>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</si>
  <si>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</si>
  <si>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</si>
  <si>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</si>
  <si>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</si>
  <si>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</si>
  <si>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</si>
  <si>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</si>
  <si>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</si>
  <si>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</si>
  <si>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</si>
  <si>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</si>
  <si>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</si>
  <si>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</si>
  <si>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</si>
  <si>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</si>
  <si>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</si>
  <si>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</si>
  <si>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</si>
  <si>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</si>
  <si>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</si>
  <si>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</si>
  <si>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</si>
  <si>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</si>
  <si>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</si>
  <si>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</si>
  <si>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</si>
  <si>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</si>
  <si>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</si>
  <si>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</si>
  <si>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</si>
  <si>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</si>
  <si>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</si>
  <si>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</si>
  <si>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</si>
  <si>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</si>
  <si>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</si>
  <si>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</si>
  <si>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</si>
  <si>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</si>
  <si>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</si>
  <si>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</si>
  <si>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</si>
  <si>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</si>
  <si>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</si>
  <si>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</si>
  <si>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</si>
  <si>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</si>
  <si>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</si>
  <si>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</si>
  <si>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</si>
  <si>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</si>
  <si>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</si>
  <si>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</si>
  <si>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</si>
  <si>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</si>
  <si>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</si>
  <si>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</si>
  <si>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</si>
  <si>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</si>
  <si>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</si>
  <si>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</si>
  <si>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</si>
  <si>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</si>
  <si>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</si>
  <si>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</si>
  <si>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</si>
  <si>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</si>
  <si>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</si>
  <si>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</si>
  <si>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</si>
  <si>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</si>
  <si>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</si>
  <si>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</si>
  <si>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</si>
  <si>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</si>
  <si>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</si>
  <si>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</si>
  <si>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</si>
  <si>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</si>
  <si>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</si>
  <si>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</si>
  <si>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</si>
  <si>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</si>
  <si>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</si>
  <si>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</si>
  <si>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</si>
  <si>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</si>
  <si>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</si>
  <si>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</si>
  <si>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</si>
  <si>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</si>
  <si>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</si>
  <si>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</si>
  <si>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</si>
  <si>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</si>
  <si>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</si>
  <si>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</si>
  <si>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</si>
  <si>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</si>
  <si>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</si>
  <si>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</si>
  <si>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</si>
  <si>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</si>
  <si>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</si>
  <si>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</si>
  <si>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</si>
  <si>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</si>
  <si>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</si>
  <si>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</si>
  <si>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</si>
  <si>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</si>
  <si>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</si>
  <si>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</si>
  <si>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</si>
  <si>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</si>
  <si>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</si>
  <si>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</si>
  <si>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</si>
  <si>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</si>
  <si>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</si>
  <si>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</si>
  <si>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</si>
  <si>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</si>
  <si>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</si>
  <si>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</si>
  <si>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</si>
  <si>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</si>
  <si>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</si>
  <si>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</si>
  <si>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</si>
  <si>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</si>
  <si>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</si>
  <si>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</si>
  <si>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</si>
  <si>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</si>
  <si>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</si>
  <si>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</si>
  <si>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</si>
  <si>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</si>
  <si>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</si>
  <si>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</si>
  <si>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</si>
  <si>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</si>
  <si>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</si>
  <si>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</si>
  <si>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</si>
  <si>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</si>
  <si>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</si>
  <si>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</si>
  <si>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</si>
  <si>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</si>
  <si>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</si>
  <si>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</si>
  <si>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</si>
  <si>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</si>
  <si>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</si>
  <si>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</si>
  <si>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</si>
  <si>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</si>
  <si>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</si>
  <si>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</si>
  <si>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</si>
  <si>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</si>
  <si>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</si>
  <si>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</si>
  <si>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</si>
  <si>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</si>
  <si>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</si>
  <si>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</si>
  <si>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</si>
  <si>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</si>
  <si>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</si>
  <si>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</si>
  <si>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</si>
  <si>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</si>
  <si>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</si>
  <si>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</si>
  <si>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</si>
  <si>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</si>
  <si>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</si>
  <si>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</si>
  <si>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</si>
  <si>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</si>
  <si>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</si>
  <si>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</si>
  <si>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</si>
  <si>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</si>
  <si>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</si>
  <si>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</si>
  <si>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</si>
  <si>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</si>
  <si>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</si>
  <si>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</si>
  <si>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</si>
  <si>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</si>
  <si>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</si>
  <si>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</si>
  <si>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</si>
  <si>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</si>
  <si>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</si>
  <si>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</si>
  <si>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</si>
  <si>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</si>
  <si>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</si>
  <si>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</si>
  <si>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</si>
  <si>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</si>
  <si>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</si>
  <si>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</si>
  <si>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</si>
  <si>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</si>
  <si>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</si>
  <si>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</si>
  <si>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</si>
  <si>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</si>
  <si>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</si>
  <si>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</si>
  <si>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</si>
  <si>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</si>
  <si>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</si>
  <si>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</si>
  <si>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</si>
  <si>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</si>
  <si>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</si>
  <si>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</si>
  <si>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</si>
  <si>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</si>
  <si>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</si>
  <si>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</si>
  <si>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</si>
  <si>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</si>
  <si>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</si>
  <si>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</si>
  <si>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</si>
  <si>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</si>
  <si>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</si>
  <si>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</si>
  <si>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</si>
  <si>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</si>
  <si>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</si>
  <si>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</si>
  <si>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</si>
  <si>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</si>
  <si>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</si>
  <si>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</si>
  <si>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</si>
  <si>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</si>
  <si>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</si>
  <si>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</si>
  <si>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</si>
  <si>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</si>
  <si>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</si>
  <si>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</si>
  <si>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</si>
  <si>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</si>
  <si>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</si>
  <si>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</si>
  <si>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</si>
  <si>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</si>
  <si>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</si>
  <si>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</si>
  <si>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</si>
  <si>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</si>
  <si>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</si>
  <si>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</si>
  <si>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</si>
  <si>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</si>
  <si>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</si>
  <si>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</si>
  <si>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</si>
  <si>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</si>
  <si>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</si>
  <si>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</si>
  <si>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</si>
  <si>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</si>
  <si>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</si>
  <si>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</si>
  <si>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</si>
  <si>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</si>
  <si>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</si>
  <si>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</si>
  <si>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</si>
  <si>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</si>
  <si>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</si>
  <si>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</si>
  <si>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</si>
  <si>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</si>
  <si>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</si>
  <si>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</si>
  <si>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</si>
  <si>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</si>
  <si>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</si>
  <si>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</si>
  <si>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</si>
  <si>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</si>
  <si>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</si>
  <si>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</si>
  <si>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</si>
  <si>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</si>
  <si>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</si>
  <si>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</si>
  <si>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</si>
  <si>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</si>
  <si>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</si>
  <si>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</si>
  <si>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</si>
  <si>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</si>
  <si>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</si>
  <si>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</si>
  <si>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</si>
  <si>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</si>
  <si>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</si>
  <si>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</si>
  <si>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</si>
  <si>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</si>
  <si>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</si>
  <si>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</si>
  <si>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</si>
  <si>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</si>
  <si>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</si>
  <si>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</si>
  <si>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</si>
  <si>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</si>
  <si>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</si>
  <si>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</si>
  <si>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</si>
  <si>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</si>
  <si>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</si>
  <si>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</si>
  <si>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</si>
  <si>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</si>
  <si>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</si>
  <si>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</si>
  <si>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</si>
  <si>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</si>
  <si>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</si>
  <si>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</si>
  <si>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</si>
  <si>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</si>
  <si>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</si>
  <si>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</si>
  <si>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</si>
  <si>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</si>
  <si>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</si>
  <si>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</si>
  <si>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</si>
  <si>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</si>
  <si>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</si>
  <si>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</si>
  <si>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</si>
  <si>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</si>
  <si>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</si>
  <si>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</si>
  <si>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</si>
  <si>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</si>
  <si>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</si>
  <si>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</si>
  <si>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</si>
  <si>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</si>
  <si>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</si>
  <si>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</si>
  <si>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</si>
  <si>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</si>
  <si>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</si>
  <si>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</si>
  <si>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</si>
  <si>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</si>
  <si>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</si>
  <si>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</si>
  <si>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</si>
  <si>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</si>
  <si>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</si>
  <si>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</si>
  <si>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</si>
  <si>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</si>
  <si>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</si>
  <si>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</si>
  <si>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</si>
  <si>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</si>
  <si>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</si>
  <si>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</si>
  <si>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</si>
  <si>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</si>
  <si>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</si>
  <si>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</si>
  <si>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</si>
  <si>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</si>
  <si>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</si>
  <si>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</si>
  <si>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</si>
  <si>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</si>
  <si>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</si>
  <si>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</si>
  <si>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</si>
  <si>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</si>
  <si>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</si>
  <si>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</si>
  <si>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</si>
  <si>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</si>
  <si>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</si>
  <si>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</si>
  <si>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</si>
  <si>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</si>
  <si>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</si>
  <si>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</si>
  <si>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</si>
  <si>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</si>
  <si>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</si>
  <si>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</si>
  <si>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</si>
  <si>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</si>
  <si>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</si>
  <si>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</si>
  <si>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</si>
  <si>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</si>
  <si>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</si>
  <si>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</si>
  <si>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</si>
  <si>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</si>
  <si>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</si>
  <si>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</si>
  <si>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</si>
  <si>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</si>
  <si>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</si>
  <si>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</si>
  <si>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</si>
  <si>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</si>
  <si>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</si>
  <si>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</si>
  <si>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</si>
  <si>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</si>
  <si>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</si>
  <si>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</si>
  <si>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</si>
  <si>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</si>
  <si>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</si>
  <si>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</si>
  <si>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</si>
  <si>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</si>
  <si>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</si>
  <si>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</si>
  <si>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</si>
  <si>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</si>
  <si>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</si>
  <si>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</si>
  <si>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</si>
  <si>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</si>
  <si>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</si>
  <si>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</si>
  <si>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</si>
  <si>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</si>
  <si>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</si>
  <si>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</si>
  <si>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</si>
  <si>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</si>
  <si>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</si>
  <si>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</si>
  <si>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</si>
  <si>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</si>
  <si>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</si>
  <si>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</si>
  <si>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</si>
  <si>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</si>
  <si>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</si>
  <si>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</si>
  <si>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</si>
  <si>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</si>
  <si>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</si>
  <si>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</si>
  <si>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</si>
  <si>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</si>
  <si>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</si>
  <si>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</si>
  <si>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</si>
  <si>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</si>
  <si>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</si>
  <si>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</si>
  <si>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</si>
  <si>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</si>
  <si>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</si>
  <si>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</si>
  <si>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</si>
  <si>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</si>
  <si>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</si>
  <si>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</si>
  <si>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</si>
  <si>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</si>
  <si>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</si>
  <si>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</si>
  <si>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</si>
  <si>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</si>
  <si>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</si>
  <si>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</si>
  <si>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</si>
  <si>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</si>
  <si>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</si>
  <si>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</si>
  <si>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</si>
  <si>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</si>
  <si>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</si>
  <si>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</si>
  <si>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</si>
  <si>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</si>
  <si>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</si>
  <si>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</si>
  <si>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</si>
  <si>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</si>
  <si>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</si>
  <si>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</si>
  <si>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</si>
  <si>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</si>
  <si>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</si>
  <si>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</si>
  <si>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</si>
  <si>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</si>
  <si>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</si>
  <si>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</si>
  <si>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</si>
  <si>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</si>
  <si>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</si>
  <si>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</si>
  <si>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</si>
  <si>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</si>
  <si>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</si>
  <si>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</si>
  <si>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</si>
  <si>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</si>
  <si>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</si>
  <si>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</si>
  <si>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</si>
  <si>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</si>
  <si>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</si>
  <si>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</si>
  <si>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</si>
  <si>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</si>
  <si>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</si>
  <si>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</si>
  <si>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</si>
  <si>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</si>
  <si>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</si>
  <si>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</si>
  <si>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</si>
  <si>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</si>
  <si>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</si>
  <si>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</si>
  <si>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</si>
  <si>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</si>
  <si>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</si>
  <si>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</si>
  <si>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</si>
  <si>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</si>
  <si>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</si>
  <si>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</si>
  <si>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</si>
  <si>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</si>
  <si>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</si>
  <si>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</si>
  <si>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</si>
  <si>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</si>
  <si>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</si>
  <si>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</si>
  <si>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</si>
  <si>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</si>
  <si>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</si>
  <si>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</si>
  <si>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</si>
  <si>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</si>
  <si>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</si>
  <si>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</si>
  <si>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</si>
  <si>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</si>
  <si>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</si>
  <si>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</si>
  <si>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</si>
  <si>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</si>
  <si>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</si>
  <si>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</si>
  <si>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</si>
  <si>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</si>
  <si>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</si>
  <si>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</si>
  <si>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</si>
  <si>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</si>
  <si>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</si>
  <si>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</si>
  <si>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</si>
  <si>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</si>
  <si>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</si>
  <si>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</si>
  <si>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</si>
  <si>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</si>
  <si>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</si>
  <si>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</si>
  <si>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</si>
  <si>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</si>
  <si>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</si>
  <si>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</si>
  <si>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</si>
  <si>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</si>
  <si>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</si>
  <si>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</si>
  <si>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</si>
  <si>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</si>
  <si>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</si>
  <si>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</si>
  <si>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</si>
  <si>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</si>
  <si>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</si>
  <si>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</si>
  <si>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</si>
  <si>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</si>
  <si>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</si>
  <si>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</si>
  <si>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</si>
  <si>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</si>
  <si>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</si>
  <si>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</si>
  <si>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</si>
  <si>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</si>
  <si>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</si>
  <si>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</si>
  <si>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</si>
  <si>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</si>
  <si>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</si>
  <si>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</si>
  <si>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</si>
  <si>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</si>
  <si>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</si>
  <si>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</si>
  <si>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</si>
  <si>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</si>
  <si>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</si>
  <si>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</si>
  <si>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</si>
  <si>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</si>
  <si>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</si>
  <si>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</si>
  <si>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</si>
  <si>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</si>
  <si>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</si>
  <si>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</si>
  <si>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</si>
  <si>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</si>
  <si>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</si>
  <si>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</si>
  <si>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</si>
  <si>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</si>
  <si>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</si>
  <si>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</si>
  <si>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</si>
  <si>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</si>
  <si>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</si>
  <si>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</si>
  <si>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</si>
  <si>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</si>
  <si>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</si>
  <si>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</si>
  <si>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</si>
  <si>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</si>
  <si>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</si>
  <si>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</si>
  <si>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</si>
  <si>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</si>
  <si>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</si>
  <si>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</si>
  <si>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</si>
  <si>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</si>
  <si>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</si>
  <si>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</si>
  <si>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</si>
  <si>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</si>
  <si>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</si>
  <si>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</si>
  <si>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</si>
  <si>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</si>
  <si>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</si>
  <si>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</si>
  <si>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</si>
  <si>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</si>
  <si>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</si>
  <si>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</si>
  <si>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</si>
  <si>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</si>
  <si>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</si>
  <si>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</si>
  <si>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</si>
  <si>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</si>
  <si>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</si>
  <si>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</si>
  <si>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</si>
  <si>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</si>
  <si>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</si>
  <si>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</si>
  <si>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</si>
  <si>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</si>
  <si>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</si>
  <si>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</si>
  <si>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</si>
  <si>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</si>
  <si>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</si>
  <si>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</si>
  <si>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</si>
  <si>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</si>
  <si>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</si>
  <si>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</si>
  <si>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</si>
  <si>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</si>
  <si>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</si>
  <si>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</si>
  <si>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</si>
  <si>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</si>
  <si>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</si>
  <si>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</si>
  <si>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</si>
  <si>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</si>
  <si>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</si>
  <si>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</si>
  <si>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</si>
  <si>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</si>
  <si>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</si>
  <si>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</si>
  <si>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</si>
  <si>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</si>
  <si>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</si>
  <si>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</si>
  <si>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</si>
  <si>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</si>
  <si>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</si>
  <si>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</si>
  <si>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</si>
  <si>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</si>
  <si>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</si>
  <si>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</si>
  <si>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</si>
  <si>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</si>
  <si>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</si>
  <si>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</si>
  <si>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</si>
  <si>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</si>
  <si>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</si>
  <si>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</si>
  <si>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</si>
  <si>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</si>
  <si>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</si>
  <si>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</si>
  <si>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</si>
  <si>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</si>
  <si>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</si>
  <si>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</si>
  <si>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</si>
  <si>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</si>
  <si>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</si>
  <si>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</si>
  <si>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</si>
  <si>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</si>
  <si>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</si>
  <si>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</si>
  <si>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</si>
  <si>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</si>
  <si>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</si>
  <si>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</si>
  <si>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</si>
  <si>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</si>
  <si>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</si>
  <si>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</si>
  <si>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</si>
  <si>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</si>
  <si>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</si>
  <si>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</si>
  <si>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</si>
  <si>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</si>
  <si>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</si>
  <si>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</si>
  <si>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</si>
  <si>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</si>
  <si>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</si>
  <si>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</si>
  <si>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</si>
  <si>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</si>
  <si>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</si>
  <si>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</si>
  <si>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</si>
  <si>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</si>
  <si>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</si>
  <si>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</si>
  <si>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</si>
  <si>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</si>
  <si>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</si>
  <si>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</si>
  <si>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</si>
  <si>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</si>
  <si>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</si>
  <si>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</si>
  <si>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</si>
  <si>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</si>
  <si>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</si>
  <si>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</si>
  <si>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</si>
  <si>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</si>
  <si>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</si>
  <si>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</si>
  <si>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</si>
  <si>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</si>
  <si>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</si>
  <si>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</si>
  <si>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</si>
  <si>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</si>
  <si>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</si>
  <si>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</si>
  <si>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</si>
  <si>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</si>
  <si>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</si>
  <si>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</si>
  <si>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</si>
  <si>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</si>
  <si>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</si>
  <si>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</si>
  <si>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</si>
  <si>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</si>
  <si>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</si>
  <si>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</si>
  <si>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</si>
  <si>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</si>
  <si>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</si>
  <si>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</si>
  <si>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</si>
  <si>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</si>
  <si>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</si>
  <si>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</si>
  <si>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</si>
  <si>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</si>
  <si>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</si>
  <si>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</si>
  <si>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</si>
  <si>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</si>
  <si>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</si>
  <si>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</si>
  <si>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</si>
  <si>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</si>
  <si>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</si>
  <si>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</si>
  <si>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</si>
  <si>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</si>
  <si>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</si>
  <si>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</si>
  <si>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</si>
  <si>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</si>
  <si>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</si>
  <si>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</si>
  <si>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</si>
  <si>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</si>
  <si>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</si>
  <si>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</si>
  <si>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</si>
  <si>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</si>
  <si>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</si>
  <si>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</si>
  <si>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</si>
  <si>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</si>
  <si>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</si>
  <si>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</si>
  <si>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</si>
  <si>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</si>
  <si>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</si>
  <si>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</si>
  <si>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</si>
  <si>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</si>
  <si>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</si>
  <si>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</si>
  <si>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</si>
  <si>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</si>
  <si>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</si>
  <si>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</si>
  <si>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</si>
  <si>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</si>
  <si>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</si>
  <si>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</si>
  <si>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</si>
  <si>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</si>
  <si>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</si>
  <si>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</si>
  <si>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</si>
  <si>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</si>
  <si>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</si>
  <si>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</si>
  <si>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</si>
  <si>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</si>
  <si>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</si>
  <si>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</si>
  <si>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</si>
  <si>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</si>
  <si>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</si>
  <si>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</si>
  <si>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</si>
  <si>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</si>
  <si>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</si>
  <si>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</si>
  <si>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</si>
  <si>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</si>
  <si>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</si>
  <si>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</si>
  <si>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</si>
  <si>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</si>
  <si>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</si>
  <si>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</si>
  <si>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</si>
  <si>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</si>
  <si>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</si>
  <si>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</si>
  <si>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</si>
  <si>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</si>
  <si>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</si>
  <si>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</si>
  <si>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</si>
  <si>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</si>
  <si>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</si>
  <si>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</si>
  <si>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</si>
  <si>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</si>
  <si>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</si>
  <si>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</si>
  <si>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</si>
  <si>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</si>
  <si>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</si>
  <si>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</si>
  <si>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</si>
  <si>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</si>
  <si>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</si>
  <si>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</si>
  <si>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</si>
  <si>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</si>
  <si>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</si>
  <si>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</si>
  <si>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</si>
  <si>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</si>
  <si>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</si>
  <si>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</si>
  <si>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</si>
  <si>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</si>
  <si>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</si>
  <si>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</si>
  <si>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</si>
  <si>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</si>
  <si>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</si>
  <si>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</si>
  <si>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</si>
  <si>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</si>
  <si>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</si>
  <si>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</si>
  <si>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</si>
  <si>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</si>
  <si>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</si>
  <si>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</si>
  <si>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</si>
  <si>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</si>
  <si>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</si>
  <si>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</si>
  <si>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</si>
  <si>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</si>
  <si>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</si>
  <si>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</si>
  <si>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</si>
  <si>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</si>
  <si>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</si>
  <si>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</si>
  <si>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</si>
  <si>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</si>
  <si>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</si>
  <si>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</si>
  <si>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</si>
  <si>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</si>
  <si>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</si>
  <si>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</si>
  <si>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</si>
  <si>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</si>
  <si>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</si>
  <si>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</si>
  <si>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</si>
  <si>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</si>
  <si>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</si>
  <si>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</si>
  <si>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</si>
  <si>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</si>
  <si>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</si>
  <si>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</si>
  <si>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</si>
  <si>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</si>
  <si>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</si>
  <si>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</si>
  <si>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</si>
  <si>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</si>
  <si>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</si>
  <si>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</si>
  <si>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</si>
  <si>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</si>
  <si>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</si>
  <si>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</si>
  <si>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</si>
  <si>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</si>
  <si>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</si>
  <si>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</si>
  <si>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</si>
  <si>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</si>
  <si>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</si>
  <si>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</si>
  <si>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</si>
  <si>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</si>
  <si>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</si>
  <si>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</si>
  <si>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</si>
  <si>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</si>
  <si>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</si>
  <si>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</si>
  <si>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</si>
  <si>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</si>
  <si>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</si>
  <si>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</si>
  <si>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</si>
  <si>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</si>
  <si>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</si>
  <si>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</si>
  <si>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</si>
  <si>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</si>
  <si>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</si>
  <si>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</si>
  <si>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</si>
  <si>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</si>
  <si>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</si>
  <si>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</si>
  <si>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</si>
  <si>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</si>
  <si>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</si>
  <si>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</si>
  <si>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</si>
  <si>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</si>
  <si>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</si>
  <si>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</si>
  <si>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</si>
  <si>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</si>
  <si>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</si>
  <si>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</si>
  <si>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</si>
  <si>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</si>
  <si>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</si>
  <si>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</si>
  <si>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</si>
  <si>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</si>
  <si>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</si>
  <si>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</si>
  <si>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</si>
  <si>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</si>
  <si>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</si>
  <si>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</si>
  <si>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</si>
  <si>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</si>
  <si>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</si>
  <si>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</si>
  <si>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</si>
  <si>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</si>
  <si>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</si>
  <si>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</si>
  <si>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</si>
  <si>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</si>
  <si>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</si>
  <si>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</si>
  <si>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</si>
  <si>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</si>
  <si>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</si>
  <si>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</si>
  <si>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</si>
  <si>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</si>
  <si>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</si>
  <si>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</si>
  <si>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</si>
  <si>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</si>
  <si>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</si>
  <si>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</si>
  <si>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</si>
  <si>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</si>
  <si>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</si>
  <si>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</si>
  <si>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</si>
  <si>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</si>
  <si>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</si>
  <si>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</si>
  <si>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</si>
  <si>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</si>
  <si>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</si>
  <si>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</si>
  <si>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</si>
  <si>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</si>
  <si>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</si>
  <si>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</si>
  <si>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</si>
  <si>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</si>
  <si>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</si>
  <si>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</si>
  <si>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</si>
  <si>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</si>
  <si>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</si>
  <si>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</si>
  <si>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</si>
  <si>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</si>
  <si>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</si>
  <si>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</si>
  <si>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</si>
  <si>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</si>
  <si>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</si>
  <si>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</si>
  <si>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</si>
  <si>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</si>
  <si>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</si>
  <si>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</si>
  <si>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</si>
  <si>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</si>
  <si>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</si>
  <si>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</si>
  <si>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</si>
  <si>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</si>
  <si>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</si>
  <si>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</si>
  <si>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</si>
  <si>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</si>
  <si>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</si>
  <si>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</si>
  <si>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</si>
  <si>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</si>
  <si>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</si>
  <si>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</si>
  <si>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</si>
  <si>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</si>
  <si>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</si>
  <si>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</si>
  <si>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</si>
  <si>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</si>
  <si>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</si>
  <si>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</si>
  <si>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</si>
  <si>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</si>
  <si>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</si>
  <si>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</si>
  <si>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</si>
  <si>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</si>
  <si>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</si>
  <si>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</si>
  <si>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</si>
  <si>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</si>
  <si>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</si>
  <si>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</si>
  <si>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</si>
  <si>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</si>
  <si>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</si>
  <si>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</si>
  <si>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</si>
  <si>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</si>
  <si>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</si>
  <si>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</si>
  <si>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</si>
  <si>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</si>
  <si>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</si>
  <si>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</si>
  <si>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</si>
  <si>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</si>
  <si>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</si>
  <si>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</si>
  <si>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</si>
  <si>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</si>
  <si>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</si>
  <si>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</si>
  <si>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</si>
  <si>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</si>
  <si>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</si>
  <si>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</si>
  <si>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</si>
  <si>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</si>
  <si>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</si>
  <si>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</si>
  <si>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</si>
  <si>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</si>
  <si>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</si>
  <si>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</si>
  <si>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</si>
  <si>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</si>
  <si>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</si>
  <si>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</si>
  <si>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</si>
  <si>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</si>
  <si>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</si>
  <si>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</si>
  <si>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</si>
  <si>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</si>
  <si>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</si>
  <si>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</si>
  <si>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</si>
  <si>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</si>
  <si>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</si>
  <si>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</si>
  <si>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</si>
  <si>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</si>
  <si>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</si>
  <si>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</si>
  <si>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</si>
  <si>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</si>
  <si>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</si>
  <si>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</si>
  <si>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</si>
  <si>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</si>
  <si>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</si>
  <si>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</si>
  <si>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</si>
  <si>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</si>
  <si>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</si>
  <si>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</si>
  <si>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</si>
  <si>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</si>
  <si>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</si>
  <si>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</si>
  <si>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</si>
  <si>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</si>
  <si>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</si>
  <si>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</si>
  <si>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</si>
  <si>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</si>
  <si>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</si>
  <si>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</si>
  <si>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</si>
  <si>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</si>
  <si>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</si>
  <si>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</si>
  <si>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</si>
  <si>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</si>
  <si>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</si>
  <si>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</si>
  <si>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</si>
  <si>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</si>
  <si>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</si>
  <si>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</si>
  <si>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</si>
  <si>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</si>
  <si>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</si>
  <si>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</si>
  <si>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</si>
  <si>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</si>
  <si>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</si>
  <si>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</si>
  <si>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</si>
  <si>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</si>
  <si>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</si>
  <si>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</si>
  <si>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</si>
  <si>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</si>
  <si>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</si>
  <si>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</si>
  <si>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</si>
  <si>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</si>
  <si>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</si>
  <si>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</si>
  <si>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</si>
  <si>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</si>
  <si>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</si>
  <si>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</si>
  <si>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</si>
  <si>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</si>
  <si>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</si>
  <si>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</si>
  <si>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</si>
  <si>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</si>
  <si>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</si>
  <si>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</si>
  <si>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</si>
  <si>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</si>
  <si>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</si>
  <si>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</si>
  <si>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</si>
  <si>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</si>
  <si>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</si>
  <si>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</si>
  <si>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</si>
  <si>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</si>
  <si>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</si>
  <si>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</si>
  <si>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</si>
  <si>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</si>
  <si>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</si>
  <si>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</si>
  <si>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</si>
  <si>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</si>
  <si>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</si>
  <si>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</si>
  <si>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</si>
  <si>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</si>
  <si>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</si>
  <si>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</si>
  <si>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</si>
  <si>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</si>
  <si>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</si>
  <si>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</si>
  <si>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</si>
  <si>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</si>
  <si>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</si>
  <si>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</si>
  <si>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</si>
  <si>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</si>
  <si>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</si>
  <si>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</si>
  <si>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</si>
  <si>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</si>
  <si>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</si>
  <si>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</si>
  <si>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</si>
  <si>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</si>
  <si>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</si>
  <si>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</si>
  <si>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</si>
  <si>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</si>
  <si>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</si>
  <si>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</si>
  <si>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</si>
  <si>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</si>
  <si>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</si>
  <si>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</si>
  <si>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</si>
  <si>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</si>
  <si>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</si>
  <si>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</si>
  <si>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</si>
  <si>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</si>
  <si>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</si>
  <si>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</si>
  <si>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</si>
  <si>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</si>
  <si>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</si>
  <si>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</si>
  <si>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</si>
  <si>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</si>
  <si>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</si>
  <si>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</si>
  <si>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</si>
  <si>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</si>
  <si>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</si>
  <si>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</si>
  <si>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</si>
  <si>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</si>
  <si>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</si>
  <si>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</si>
  <si>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</si>
  <si>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</si>
  <si>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</si>
  <si>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</si>
  <si>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</si>
  <si>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</si>
  <si>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</si>
  <si>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</si>
  <si>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</si>
  <si>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</si>
  <si>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</si>
  <si>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</si>
  <si>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</si>
  <si>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</si>
  <si>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</si>
  <si>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</si>
  <si>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</si>
  <si>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</si>
  <si>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</si>
  <si>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</si>
  <si>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</si>
  <si>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</si>
  <si>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</si>
  <si>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</si>
  <si>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</si>
  <si>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</si>
  <si>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</si>
  <si>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</si>
  <si>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</si>
  <si>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</si>
  <si>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</si>
  <si>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</si>
  <si>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</si>
  <si>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</si>
  <si>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</si>
  <si>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</si>
  <si>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</si>
  <si>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</si>
  <si>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</si>
  <si>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</si>
  <si>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</si>
  <si>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</si>
  <si>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</si>
  <si>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</si>
  <si>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</si>
  <si>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</si>
  <si>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</si>
  <si>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</si>
  <si>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</si>
  <si>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</si>
  <si>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</si>
  <si>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</si>
  <si>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</si>
  <si>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</si>
  <si>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</si>
  <si>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</si>
  <si>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</si>
  <si>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</si>
  <si>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</si>
  <si>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</si>
  <si>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</si>
  <si>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</si>
  <si>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</si>
  <si>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</si>
  <si>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</si>
  <si>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</si>
  <si>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</si>
  <si>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</si>
  <si>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</si>
  <si>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</si>
  <si>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</si>
  <si>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</si>
  <si>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</si>
  <si>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</si>
  <si>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</si>
  <si>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</si>
  <si>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</si>
  <si>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</si>
  <si>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</si>
  <si>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</si>
  <si>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</si>
  <si>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</si>
  <si>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</si>
  <si>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</si>
  <si>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</si>
  <si>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</si>
  <si>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</si>
  <si>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</si>
  <si>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</si>
  <si>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</si>
  <si>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</si>
  <si>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</si>
  <si>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</si>
  <si>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</si>
  <si>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</si>
  <si>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</si>
  <si>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</si>
  <si>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</si>
  <si>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</si>
  <si>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</si>
  <si>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</si>
  <si>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</si>
  <si>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</si>
  <si>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</si>
  <si>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</si>
  <si>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</si>
  <si>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</si>
  <si>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</si>
  <si>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</si>
  <si>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</si>
  <si>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</si>
  <si>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</si>
  <si>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</si>
  <si>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</si>
  <si>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</si>
  <si>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</si>
  <si>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</si>
  <si>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</si>
  <si>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</si>
  <si>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</si>
  <si>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</si>
  <si>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</si>
  <si>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</si>
  <si>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</si>
  <si>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</si>
  <si>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</si>
  <si>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</si>
  <si>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</si>
  <si>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</si>
  <si>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</si>
  <si>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</si>
  <si>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</si>
  <si>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</si>
  <si>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</si>
  <si>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</si>
  <si>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</si>
  <si>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</si>
  <si>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</si>
  <si>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</si>
  <si>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</si>
  <si>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</si>
  <si>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</si>
  <si>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</si>
  <si>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</si>
  <si>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</si>
  <si>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</si>
  <si>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</si>
  <si>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</si>
  <si>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</si>
  <si>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</si>
  <si>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</si>
  <si>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</si>
  <si>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</si>
  <si>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</si>
  <si>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</si>
  <si>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</si>
  <si>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</si>
  <si>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</si>
  <si>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</si>
  <si>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</si>
  <si>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</si>
  <si>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</si>
  <si>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</si>
  <si>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</si>
  <si>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</si>
  <si>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</si>
  <si>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</si>
  <si>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</si>
  <si>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</si>
  <si>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</si>
  <si>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</si>
  <si>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</si>
  <si>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</si>
  <si>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</si>
  <si>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</si>
  <si>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</si>
  <si>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</si>
  <si>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</si>
  <si>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</si>
  <si>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</si>
  <si>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</si>
  <si>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</si>
  <si>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</si>
  <si>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</si>
  <si>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</si>
  <si>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</si>
  <si>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</si>
  <si>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</si>
  <si>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</si>
  <si>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</si>
  <si>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</si>
  <si>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</si>
  <si>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</si>
  <si>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</si>
  <si>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</si>
  <si>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</si>
  <si>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</si>
  <si>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</si>
  <si>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</si>
  <si>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</si>
  <si>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</si>
  <si>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</si>
  <si>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</si>
  <si>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</si>
  <si>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</si>
  <si>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</si>
  <si>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</si>
  <si>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</si>
  <si>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</si>
  <si>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</si>
  <si>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</si>
  <si>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</si>
  <si>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</si>
  <si>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</si>
  <si>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</si>
  <si>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</si>
  <si>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</si>
  <si>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</si>
  <si>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</si>
  <si>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</si>
  <si>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</si>
  <si>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</si>
  <si>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</si>
  <si>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</si>
  <si>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</si>
  <si>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</si>
  <si>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</si>
  <si>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</si>
  <si>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</si>
  <si>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</si>
  <si>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</si>
  <si>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</si>
  <si>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</si>
  <si>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</si>
  <si>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</si>
  <si>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</si>
  <si>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</si>
  <si>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</si>
  <si>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</si>
  <si>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</si>
  <si>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</si>
  <si>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</si>
  <si>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</si>
  <si>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</si>
  <si>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</si>
  <si>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</si>
  <si>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</si>
  <si>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</si>
  <si>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</si>
  <si>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</si>
  <si>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</si>
  <si>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</si>
  <si>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</si>
  <si>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</si>
  <si>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</si>
  <si>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</si>
  <si>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</si>
  <si>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</si>
  <si>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</si>
  <si>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</si>
  <si>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</si>
  <si>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</si>
  <si>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</si>
  <si>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</si>
  <si>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</si>
  <si>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</si>
  <si>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</si>
  <si>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</si>
  <si>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</si>
  <si>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</si>
  <si>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</si>
  <si>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</si>
  <si>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</si>
  <si>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</si>
  <si>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</si>
  <si>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</si>
  <si>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</si>
  <si>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</si>
  <si>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</si>
  <si>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</si>
  <si>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</si>
  <si>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</si>
  <si>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</si>
  <si>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</si>
  <si>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</si>
  <si>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</si>
  <si>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</si>
  <si>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</si>
  <si>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</si>
  <si>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</si>
  <si>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</si>
  <si>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</si>
  <si>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</si>
  <si>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</si>
  <si>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</si>
  <si>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</si>
  <si>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</si>
  <si>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</si>
  <si>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</si>
  <si>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</si>
  <si>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</si>
  <si>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</si>
  <si>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</si>
  <si>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</si>
  <si>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</si>
  <si>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</si>
  <si>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</si>
  <si>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</si>
  <si>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</si>
  <si>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</si>
  <si>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</si>
  <si>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</si>
  <si>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</si>
  <si>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</si>
  <si>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</si>
  <si>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</si>
  <si>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</si>
  <si>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</si>
  <si>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</si>
  <si>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</si>
  <si>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</si>
  <si>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</si>
  <si>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</si>
  <si>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</si>
  <si>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</si>
  <si>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</si>
  <si>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</si>
  <si>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</si>
  <si>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</si>
  <si>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</si>
  <si>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</si>
  <si>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</si>
  <si>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</si>
  <si>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</si>
  <si>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</si>
  <si>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</si>
  <si>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</si>
  <si>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recycled</t>
  </si>
  <si>
    <t>on "CFS Compliant Smelter List"</t>
  </si>
  <si>
    <t>(+81)78-333-5633</t>
  </si>
  <si>
    <t>Inquiries on the home page of the company</t>
  </si>
  <si>
    <t>on "CFS Compliant Smelter List"
jointed "LBMA"</t>
  </si>
  <si>
    <t>Huckleberry</t>
  </si>
  <si>
    <t>Canada</t>
  </si>
  <si>
    <t>OMOTE Toshiki</t>
  </si>
  <si>
    <t>info@dowa-erc.co.jp</t>
  </si>
  <si>
    <t>RMI Conform</t>
  </si>
  <si>
    <t>Scrap</t>
  </si>
  <si>
    <t>(+81)3-3252-3131</t>
  </si>
  <si>
    <t>Cadia</t>
  </si>
  <si>
    <t>Australia
recycled</t>
  </si>
  <si>
    <t>Gilles Robert</t>
  </si>
  <si>
    <t>Gilles Robert@
metalor.com</t>
  </si>
  <si>
    <t>Monitoring CFSI certifications.</t>
  </si>
  <si>
    <t>Canada
recycled</t>
  </si>
  <si>
    <t>(+81)3-5437-8000</t>
  </si>
  <si>
    <t>Inqurities on the home page of the company</t>
  </si>
  <si>
    <t>Collahuasi, Los Pelambres, Escondida, Collahuasi</t>
  </si>
  <si>
    <t>Chile</t>
  </si>
  <si>
    <t>Conformant Gold Refiner</t>
  </si>
  <si>
    <t>Soichiro Ohura</t>
  </si>
  <si>
    <t>ohura.soichiro@ohura.co.jp</t>
  </si>
  <si>
    <t>Hishikari Mine</t>
  </si>
  <si>
    <t>Japan
recycled</t>
  </si>
  <si>
    <t>Akio Nagaoka</t>
  </si>
  <si>
    <t>akiopp575@ml.tanaka.co.jp</t>
  </si>
  <si>
    <t>RMI Conformant</t>
  </si>
  <si>
    <t>recycled or scrap</t>
    <phoneticPr fontId="100"/>
  </si>
  <si>
    <t>We refine our own gold bullion from recycled products or scrap. At the same time, we purchase refined gold bullion from other companies. Some of them are made from minerals. We are RMI RMAP certified and conduct due diligence on all suppliers.</t>
    <phoneticPr fontId="100"/>
  </si>
  <si>
    <t>p.kuoiec@fenixmetaqls.com</t>
  </si>
  <si>
    <t>https://fenixmetals.com/wp-content/uploads/2019/12/Supply-Chain-Policy-Statement-2019-05-EN.pdf</t>
  </si>
  <si>
    <t>raveentiran@msmelt.com</t>
  </si>
  <si>
    <t>Malaysia Smelting Corporation Bhd.</t>
  </si>
  <si>
    <t>Malaysia</t>
  </si>
  <si>
    <t>ronaldo.lasmar@mtaboca.com.br</t>
  </si>
  <si>
    <t>RMAP Conformant</t>
  </si>
  <si>
    <t>RCOI confirmed as per RMI</t>
  </si>
  <si>
    <t>San Rafael Mine, Minsur</t>
  </si>
  <si>
    <t>Peru</t>
  </si>
  <si>
    <t>mpero@omsabo.com</t>
  </si>
  <si>
    <t>Bangka Island</t>
  </si>
  <si>
    <t>Indonesia</t>
  </si>
  <si>
    <t xml:space="preserve">Bangka&amp; Belitung  Island </t>
  </si>
  <si>
    <t>nono@pttimah.co.id</t>
  </si>
  <si>
    <t>Kep. Riau &amp; Singkep Island</t>
  </si>
  <si>
    <t>wiyono@pttimah.co.id</t>
  </si>
  <si>
    <t>Indonesia, South America, 
Southeast Asian countries, DRC, Rwanda, Uganda, Burundi</t>
  </si>
  <si>
    <t>Datun Tin Mine, Malage Tin Mine, Songshujiao Tin Mine, Gejiu Laochang Tin Mine ,Datun Tin Mine</t>
  </si>
  <si>
    <t>China</t>
  </si>
  <si>
    <t>bernard.rademakers@metallo.com</t>
  </si>
  <si>
    <t>Agus Tiono</t>
  </si>
  <si>
    <t>rajawalirimbaperkasa@yahoo.com</t>
  </si>
  <si>
    <t>Myanmar</t>
  </si>
  <si>
    <t>HIROSE ELECTRIC CO.,LTD</t>
    <phoneticPr fontId="100"/>
  </si>
  <si>
    <t>2-6-3 Nakagawa Chuoh, Tsuzuki-ku, Yokohama 224-8540 Japan</t>
    <phoneticPr fontId="100"/>
  </si>
  <si>
    <t>Please feel free to contact a Hirose business representative.</t>
    <phoneticPr fontId="100"/>
  </si>
  <si>
    <t>Please feel free to contact a Hirose business representative.
*If you do not know the person in charge, please feel free to contact 「hrs.cmrt.6n@hirose-gl.com」.</t>
    <phoneticPr fontId="100"/>
  </si>
  <si>
    <r>
      <t>US Main Phone</t>
    </r>
    <r>
      <rPr>
        <sz val="12"/>
        <rFont val="Meiryo UI"/>
        <family val="1"/>
        <charset val="128"/>
      </rPr>
      <t>：</t>
    </r>
    <r>
      <rPr>
        <sz val="12"/>
        <rFont val="Cambria"/>
        <family val="1"/>
      </rPr>
      <t>(630) 282-6700
EU Main Phone</t>
    </r>
    <r>
      <rPr>
        <sz val="12"/>
        <rFont val="Meiryo UI"/>
        <family val="1"/>
        <charset val="128"/>
      </rPr>
      <t>：</t>
    </r>
    <r>
      <rPr>
        <sz val="12"/>
        <rFont val="Cambria"/>
        <family val="1"/>
      </rPr>
      <t>-
Shanghai Main Phone</t>
    </r>
    <r>
      <rPr>
        <sz val="12"/>
        <rFont val="Meiryo UI"/>
        <family val="1"/>
        <charset val="128"/>
      </rPr>
      <t>：</t>
    </r>
    <r>
      <rPr>
        <sz val="12"/>
        <rFont val="Cambria"/>
        <family val="1"/>
      </rPr>
      <t>-
Beijing Main Phone</t>
    </r>
    <r>
      <rPr>
        <sz val="12"/>
        <rFont val="Meiryo UI"/>
        <family val="1"/>
        <charset val="128"/>
      </rPr>
      <t>：</t>
    </r>
    <r>
      <rPr>
        <sz val="12"/>
        <rFont val="Cambria"/>
        <family val="1"/>
      </rPr>
      <t>86-10-8576-9855
Shenzhen Main Phone</t>
    </r>
    <r>
      <rPr>
        <sz val="12"/>
        <rFont val="Meiryo UI"/>
        <family val="1"/>
        <charset val="128"/>
      </rPr>
      <t>：</t>
    </r>
    <r>
      <rPr>
        <sz val="12"/>
        <rFont val="Cambria"/>
        <family val="1"/>
      </rPr>
      <t>0755 82070851
Taiwan Main Phone</t>
    </r>
    <r>
      <rPr>
        <sz val="12"/>
        <rFont val="Meiryo UI"/>
        <family val="1"/>
        <charset val="128"/>
      </rPr>
      <t>：</t>
    </r>
    <r>
      <rPr>
        <sz val="12"/>
        <rFont val="Cambria"/>
        <family val="1"/>
      </rPr>
      <t>-
Shingapore Main Phone</t>
    </r>
    <r>
      <rPr>
        <sz val="12"/>
        <rFont val="Meiryo UI"/>
        <family val="1"/>
        <charset val="128"/>
      </rPr>
      <t>：</t>
    </r>
    <r>
      <rPr>
        <sz val="12"/>
        <rFont val="Cambria"/>
        <family val="1"/>
      </rPr>
      <t>+65 63246113</t>
    </r>
    <phoneticPr fontId="100"/>
  </si>
  <si>
    <t>Kotaro Hatanaka</t>
    <phoneticPr fontId="100"/>
  </si>
  <si>
    <t>Manager</t>
    <phoneticPr fontId="100"/>
  </si>
  <si>
    <t>hrs.cmrt.6n@hirose-gl.com</t>
    <phoneticPr fontId="100"/>
  </si>
  <si>
    <t>045-620-3395</t>
    <phoneticPr fontId="100"/>
  </si>
  <si>
    <t>https://www.hirose.com/</t>
    <phoneticPr fontId="100"/>
  </si>
  <si>
    <t>Recaycled, Scrap</t>
  </si>
  <si>
    <t xml:space="preserve">Recaycled, Scrap </t>
  </si>
  <si>
    <t>Recaycled, Scrap &amp; Tin</t>
  </si>
  <si>
    <t>Recycled , Scrap &amp; Tin</t>
  </si>
  <si>
    <t>Indonesa</t>
  </si>
  <si>
    <r>
      <t>Malaysia Smelting Corporation (MSC)</t>
    </r>
    <r>
      <rPr>
        <sz val="10"/>
        <rFont val="游ゴシック"/>
        <family val="1"/>
        <charset val="128"/>
      </rPr>
      <t>：</t>
    </r>
    <r>
      <rPr>
        <sz val="10"/>
        <rFont val="Cambria"/>
        <family val="1"/>
      </rPr>
      <t>CID001105  /  Thaisarco</t>
    </r>
    <r>
      <rPr>
        <sz val="10"/>
        <rFont val="游ゴシック"/>
        <family val="1"/>
        <charset val="128"/>
      </rPr>
      <t>：</t>
    </r>
    <r>
      <rPr>
        <sz val="10"/>
        <rFont val="Cambria"/>
        <family val="1"/>
      </rPr>
      <t>CID001898 / YT(CID002180) / Rui Da Hung(CID001539) / Luna Smelter, Ltd. (CID003387)</t>
    </r>
    <phoneticPr fontId="100"/>
  </si>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</sst>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3">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6"/>
      <name val="ＭＳ Ｐゴシック"/>
      <family val="3"/>
      <charset val="128"/>
    </font>
    <font>
      <sz val="12"/>
      <name val="Meiryo UI"/>
      <family val="1"/>
      <charset val="128"/>
    </font>
    <font>
      <sz val="10"/>
      <name val="游ゴシック"/>
      <family val="1"/>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hrs.cmrt.6n@hirose-g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hiros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0">
      <c r="A13" s="296"/>
      <c r="B13" s="2">
        <v>1</v>
      </c>
      <c r="C13" s="27" t="s">
        <v>1078</v>
      </c>
      <c r="D13" s="28" t="s">
        <v>866</v>
      </c>
      <c r="E13" s="163" t="s">
        <v>843</v>
      </c>
      <c r="F13" s="163"/>
      <c r="G13" s="25"/>
    </row>
    <row r="14" spans="1:7" ht="30">
      <c r="A14" s="296"/>
      <c r="B14" s="2">
        <v>2</v>
      </c>
      <c r="C14" s="27" t="s">
        <v>1078</v>
      </c>
      <c r="D14" s="28" t="s">
        <v>1015</v>
      </c>
      <c r="E14" s="163" t="s">
        <v>526</v>
      </c>
      <c r="F14" s="163" t="s">
        <v>527</v>
      </c>
      <c r="G14" s="25"/>
    </row>
    <row r="15" spans="1:7" ht="89.15"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150000000000006"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5"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99999999999999" customHeight="1">
      <c r="A28" s="296"/>
      <c r="B28" s="309"/>
      <c r="C28" s="303"/>
      <c r="D28" s="306"/>
      <c r="E28" s="294"/>
      <c r="F28" s="165" t="s">
        <v>57</v>
      </c>
      <c r="G28" s="25"/>
    </row>
    <row r="29" spans="1:7" ht="74.5" customHeight="1">
      <c r="A29" s="296"/>
      <c r="B29" s="309"/>
      <c r="C29" s="303"/>
      <c r="D29" s="306"/>
      <c r="E29" s="294"/>
      <c r="F29" s="165" t="s">
        <v>58</v>
      </c>
      <c r="G29" s="25"/>
    </row>
    <row r="30" spans="1:7" ht="62.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5" customHeight="1">
      <c r="A33" s="296"/>
      <c r="B33" s="309"/>
      <c r="C33" s="303"/>
      <c r="D33" s="306"/>
      <c r="E33" s="294"/>
      <c r="F33" s="165" t="s">
        <v>62</v>
      </c>
      <c r="G33" s="25"/>
    </row>
    <row r="34" spans="1:7" ht="89.15" customHeight="1">
      <c r="A34" s="296"/>
      <c r="B34" s="309"/>
      <c r="C34" s="303"/>
      <c r="D34" s="306"/>
      <c r="E34" s="294"/>
      <c r="F34" s="165" t="s">
        <v>64</v>
      </c>
      <c r="G34" s="25"/>
    </row>
    <row r="35" spans="1:7" ht="29.15" customHeight="1">
      <c r="A35" s="296"/>
      <c r="B35" s="309"/>
      <c r="C35" s="303"/>
      <c r="D35" s="306"/>
      <c r="E35" s="294"/>
      <c r="F35" s="165" t="s">
        <v>65</v>
      </c>
      <c r="G35" s="25"/>
    </row>
    <row r="36" spans="1:7" ht="111">
      <c r="A36" s="296"/>
      <c r="B36" s="310"/>
      <c r="C36" s="304"/>
      <c r="D36" s="307"/>
      <c r="E36" s="295"/>
      <c r="F36" s="166" t="s">
        <v>66</v>
      </c>
      <c r="G36" s="25"/>
    </row>
    <row r="37" spans="1:7" ht="100">
      <c r="A37" s="296"/>
      <c r="B37" s="141">
        <v>3.01</v>
      </c>
      <c r="C37" s="142" t="s">
        <v>67</v>
      </c>
      <c r="D37" s="28" t="s">
        <v>2234</v>
      </c>
      <c r="E37" s="167" t="s">
        <v>1316</v>
      </c>
      <c r="F37" s="168" t="s">
        <v>1420</v>
      </c>
      <c r="G37" s="25"/>
    </row>
    <row r="38" spans="1:7" ht="80">
      <c r="A38" s="296"/>
      <c r="B38" s="141">
        <v>3.02</v>
      </c>
      <c r="C38" s="142" t="s">
        <v>1349</v>
      </c>
      <c r="D38" s="28" t="s">
        <v>2235</v>
      </c>
      <c r="E38" s="167" t="s">
        <v>1364</v>
      </c>
      <c r="F38" s="168" t="s">
        <v>1421</v>
      </c>
      <c r="G38" s="25"/>
    </row>
    <row r="39" spans="1:7" ht="80">
      <c r="A39" s="296"/>
      <c r="B39" s="150">
        <v>4</v>
      </c>
      <c r="C39" s="149" t="s">
        <v>1517</v>
      </c>
      <c r="D39" s="28" t="s">
        <v>2236</v>
      </c>
      <c r="E39" s="27" t="s">
        <v>2182</v>
      </c>
      <c r="F39" s="27" t="s">
        <v>1518</v>
      </c>
      <c r="G39" s="25"/>
    </row>
    <row r="40" spans="1:7" ht="40">
      <c r="A40" s="296"/>
      <c r="B40" s="141">
        <v>4.01</v>
      </c>
      <c r="C40" s="149" t="s">
        <v>1517</v>
      </c>
      <c r="D40" s="28" t="s">
        <v>2238</v>
      </c>
      <c r="E40" s="27" t="s">
        <v>2194</v>
      </c>
      <c r="F40" s="27" t="s">
        <v>2198</v>
      </c>
      <c r="G40" s="25"/>
    </row>
    <row r="41" spans="1:7" ht="40">
      <c r="A41" s="296"/>
      <c r="B41" s="141" t="s">
        <v>2225</v>
      </c>
      <c r="C41" s="149" t="s">
        <v>1517</v>
      </c>
      <c r="D41" s="28" t="s">
        <v>2237</v>
      </c>
      <c r="E41" s="27" t="s">
        <v>2228</v>
      </c>
      <c r="F41" s="27" t="s">
        <v>2226</v>
      </c>
      <c r="G41" s="25"/>
    </row>
    <row r="42" spans="1:7" ht="40">
      <c r="A42" s="296"/>
      <c r="B42" s="141" t="s">
        <v>2259</v>
      </c>
      <c r="C42" s="149" t="s">
        <v>1517</v>
      </c>
      <c r="D42" s="28" t="s">
        <v>2264</v>
      </c>
      <c r="E42" s="27" t="s">
        <v>2227</v>
      </c>
      <c r="F42" s="27" t="s">
        <v>2260</v>
      </c>
      <c r="G42" s="25"/>
    </row>
    <row r="43" spans="1:7" ht="110">
      <c r="A43" s="296"/>
      <c r="B43" s="160">
        <v>4.0999999999999996</v>
      </c>
      <c r="C43" s="149" t="s">
        <v>2263</v>
      </c>
      <c r="D43" s="161">
        <v>42867</v>
      </c>
      <c r="E43" s="169" t="s">
        <v>2266</v>
      </c>
      <c r="F43" s="27" t="s">
        <v>2265</v>
      </c>
      <c r="G43" s="25"/>
    </row>
    <row r="44" spans="1:7" ht="70">
      <c r="A44" s="296"/>
      <c r="B44" s="160">
        <v>4.2</v>
      </c>
      <c r="C44" s="149" t="s">
        <v>2263</v>
      </c>
      <c r="D44" s="161">
        <v>42704</v>
      </c>
      <c r="E44" s="169" t="s">
        <v>2462</v>
      </c>
      <c r="F44" s="27" t="s">
        <v>2437</v>
      </c>
      <c r="G44" s="25"/>
    </row>
    <row r="45" spans="1:7" ht="130">
      <c r="A45" s="296"/>
      <c r="B45" s="202">
        <v>5</v>
      </c>
      <c r="C45" s="149" t="s">
        <v>2263</v>
      </c>
      <c r="D45" s="161">
        <v>42867</v>
      </c>
      <c r="E45" s="169" t="s">
        <v>12683</v>
      </c>
      <c r="F45" s="27" t="s">
        <v>12405</v>
      </c>
      <c r="G45" s="25"/>
    </row>
    <row r="46" spans="1:7" ht="30">
      <c r="A46" s="296"/>
      <c r="B46" s="160">
        <v>5.01</v>
      </c>
      <c r="C46" s="149" t="s">
        <v>2263</v>
      </c>
      <c r="D46" s="161">
        <v>42907</v>
      </c>
      <c r="E46" s="169" t="s">
        <v>15484</v>
      </c>
      <c r="F46" s="27" t="s">
        <v>12405</v>
      </c>
      <c r="G46" s="25"/>
    </row>
    <row r="47" spans="1:7" ht="60">
      <c r="A47" s="296"/>
      <c r="B47" s="160">
        <v>5.0999999999999996</v>
      </c>
      <c r="C47" s="149" t="s">
        <v>2263</v>
      </c>
      <c r="D47" s="161">
        <v>43070</v>
      </c>
      <c r="E47" s="169" t="s">
        <v>12893</v>
      </c>
      <c r="F47" s="27" t="s">
        <v>12894</v>
      </c>
      <c r="G47" s="25"/>
    </row>
    <row r="48" spans="1:7" ht="50">
      <c r="A48" s="296"/>
      <c r="B48" s="160">
        <v>5.1100000000000003</v>
      </c>
      <c r="C48" s="149" t="s">
        <v>13129</v>
      </c>
      <c r="D48" s="161">
        <v>43217</v>
      </c>
      <c r="E48" s="169" t="s">
        <v>13255</v>
      </c>
      <c r="F48" s="27" t="s">
        <v>13163</v>
      </c>
      <c r="G48" s="25"/>
    </row>
    <row r="49" spans="1:7" ht="50">
      <c r="A49" s="296"/>
      <c r="B49" s="160">
        <v>5.12</v>
      </c>
      <c r="C49" s="149" t="s">
        <v>13129</v>
      </c>
      <c r="D49" s="161">
        <v>43581</v>
      </c>
      <c r="E49" s="169" t="s">
        <v>13255</v>
      </c>
      <c r="F49" s="27" t="s">
        <v>13807</v>
      </c>
      <c r="G49" s="25"/>
    </row>
    <row r="50" spans="1:7" ht="70">
      <c r="A50" s="296"/>
      <c r="B50" s="202">
        <v>6</v>
      </c>
      <c r="C50" s="149" t="s">
        <v>13129</v>
      </c>
      <c r="D50" s="161">
        <v>43964</v>
      </c>
      <c r="E50" s="169" t="s">
        <v>14020</v>
      </c>
      <c r="F50" s="27" t="s">
        <v>13810</v>
      </c>
      <c r="G50" s="25"/>
    </row>
    <row r="51" spans="1:7" ht="40">
      <c r="A51" s="296"/>
      <c r="B51" s="160">
        <v>6.01</v>
      </c>
      <c r="C51" s="149" t="s">
        <v>13129</v>
      </c>
      <c r="D51" s="161">
        <v>43970</v>
      </c>
      <c r="E51" s="169" t="s">
        <v>15485</v>
      </c>
      <c r="F51" s="169" t="s">
        <v>13810</v>
      </c>
      <c r="G51" s="25"/>
    </row>
    <row r="52" spans="1:7" ht="40">
      <c r="A52" s="296"/>
      <c r="B52" s="160">
        <v>6.1</v>
      </c>
      <c r="C52" s="149" t="s">
        <v>13129</v>
      </c>
      <c r="D52" s="161">
        <v>44314</v>
      </c>
      <c r="E52" s="169" t="s">
        <v>15477</v>
      </c>
      <c r="F52" s="169" t="s">
        <v>15015</v>
      </c>
      <c r="G52" s="25"/>
    </row>
    <row r="53" spans="1:7" ht="40">
      <c r="A53" s="296"/>
      <c r="B53" s="160">
        <v>6.2</v>
      </c>
      <c r="C53" s="149" t="s">
        <v>13129</v>
      </c>
      <c r="D53" s="161">
        <v>44678</v>
      </c>
      <c r="E53" s="169" t="s">
        <v>15477</v>
      </c>
      <c r="F53" s="169" t="s">
        <v>15476</v>
      </c>
      <c r="G53" s="25"/>
    </row>
    <row r="54" spans="1:7" ht="40">
      <c r="A54" s="296"/>
      <c r="B54" s="160">
        <v>6.21</v>
      </c>
      <c r="C54" s="149" t="s">
        <v>13129</v>
      </c>
      <c r="D54" s="161">
        <v>44687</v>
      </c>
      <c r="E54" s="169" t="s">
        <v>15486</v>
      </c>
      <c r="F54" s="169" t="s">
        <v>15476</v>
      </c>
      <c r="G54" s="25"/>
    </row>
    <row r="55" spans="1:7" ht="40">
      <c r="A55" s="296"/>
      <c r="B55" s="160">
        <v>6.22</v>
      </c>
      <c r="C55" s="149" t="s">
        <v>13129</v>
      </c>
      <c r="D55" s="275">
        <v>44692</v>
      </c>
      <c r="E55" s="169" t="s">
        <v>15485</v>
      </c>
      <c r="F55" s="169" t="s">
        <v>15476</v>
      </c>
      <c r="G55" s="25"/>
    </row>
    <row r="56" spans="1:7" ht="50">
      <c r="A56" s="296"/>
      <c r="B56" s="202">
        <v>6.3</v>
      </c>
      <c r="C56" s="149" t="s">
        <v>13129</v>
      </c>
      <c r="D56" s="275">
        <v>45051</v>
      </c>
      <c r="E56" s="169" t="s">
        <v>15753</v>
      </c>
      <c r="F56" s="169" t="s">
        <v>15534</v>
      </c>
      <c r="G56" s="25"/>
    </row>
    <row r="57" spans="1:7" ht="40">
      <c r="A57" s="296"/>
      <c r="B57" s="160">
        <v>6.31</v>
      </c>
      <c r="C57" s="149" t="s">
        <v>13129</v>
      </c>
      <c r="D57" s="275">
        <v>45072</v>
      </c>
      <c r="E57" s="169" t="s">
        <v>15755</v>
      </c>
      <c r="F57" s="169" t="s">
        <v>15534</v>
      </c>
      <c r="G57" s="25"/>
    </row>
    <row r="58" spans="1:7" ht="44.4" customHeight="1">
      <c r="A58" s="296"/>
      <c r="B58" s="202">
        <v>6.4</v>
      </c>
      <c r="C58" s="149" t="s">
        <v>13129</v>
      </c>
      <c r="D58" s="275">
        <v>45408</v>
      </c>
      <c r="E58" s="169" t="s">
        <v>15757</v>
      </c>
      <c r="F58" s="169" t="s">
        <v>15756</v>
      </c>
      <c r="G58" s="25"/>
    </row>
    <row r="59" spans="1:7" ht="14" thickBot="1">
      <c r="A59" s="297"/>
      <c r="B59" s="298" t="str">
        <f ca="1">OFFSET(L!$C$1,MATCH("General"&amp;"Cpy",L!$A:$A,0)-1,SL,,)</f>
        <v>© 2024 Responsible Minerals Initiative. All rights reserved.</v>
      </c>
      <c r="C59" s="298"/>
      <c r="D59" s="298"/>
      <c r="E59" s="298"/>
      <c r="F59" s="298"/>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02B2268-06AD-4078-93DA-4D860918AFA1}"/>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E69833E-2031-46F2-9E6A-703351007906}"/>
    </customSheetView>
  </customSheetViews>
  <phoneticPr fontId="1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20">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6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60" zoomScaleNormal="60" zoomScalePageLayoutView="70" workbookViewId="0">
      <selection activeCell="D8" sqref="D8:J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15911</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15912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15913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15914</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15915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15916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15917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15918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15919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45527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33" customHeight="1">
      <c r="A39" s="41"/>
      <c r="B39" s="40" t="str">
        <f ca="1">OFFSET(L!$C$1,MATCH("Declaration"&amp;ADDRESS(ROW(),COLUMN(),4),L!$A:$A,0)-1,SL,,)&amp;P39</f>
        <v>Tin  (*)</v>
      </c>
      <c r="C39" s="10"/>
      <c r="D39" s="326" t="s">
        <v>484</v>
      </c>
      <c r="E39" s="327"/>
      <c r="F39" s="47"/>
      <c r="G39" s="334" t="s">
        <v>15926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32" customHeight="1">
      <c r="A45" s="41"/>
      <c r="B45" s="40" t="str">
        <f ca="1">OFFSET(L!$C$1,MATCH("Declaration"&amp;ADDRESS(ROW(),COLUMN(),4),L!$A:$A,0)-1,SL,,)&amp;P45</f>
        <v>Tin  (*)</v>
      </c>
      <c r="C45" s="10"/>
      <c r="D45" s="326" t="s">
        <v>484</v>
      </c>
      <c r="E45" s="327"/>
      <c r="F45" s="47"/>
      <c r="G45" s="334" t="s">
        <v>15926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15927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15927</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15920</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3E613BC6-39B1-4C1B-9D92-340CC6563AAE}"/>
    <hyperlink ref="G77" r:id="rId4" xr:uid="{AC998BCA-1351-4A35-A49C-4828F6D48FC5}"/>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70" zoomScaleNormal="7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 customHeight="1">
      <c r="A5" s="262" t="s">
        <v>646</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t="s">
        <v>15855</v>
      </c>
      <c r="O5" s="224" t="s">
        <v>15855</v>
      </c>
      <c r="P5" s="185" t="s">
        <v>484</v>
      </c>
      <c r="Q5" s="225" t="s">
        <v>15856</v>
      </c>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 ca="1">IF(C5="",NA(),IF(OR(C5="Smelter not listed",C5="Smelter not yet identified"),MATCH($B5&amp;$D5,'Smelter Look-up'!$J:$J,0),MATCH($B5&amp;$C5,'Smelter Look-up'!$J:$J,0)))</f>
        <v>13</v>
      </c>
      <c r="X5" s="227">
        <f t="shared" ref="X5" ca="1" si="0">IF(AND(C5="Smelter not listed",OR(LEN(D5)=0,LEN(E5)=0)),1,0)</f>
        <v>0</v>
      </c>
      <c r="AB5" s="228" t="str">
        <f t="shared" ref="AB5" ca="1" si="1">B5&amp;C5</f>
        <v>GoldAida Chemical Industries Co., Ltd.</v>
      </c>
    </row>
    <row r="6" spans="1:34" s="227" customFormat="1" ht="32.5" customHeight="1">
      <c r="A6" s="262" t="s">
        <v>651</v>
      </c>
      <c r="B6" s="182" t="str">
        <f ca="1">IF(LEN(A6)=0,"",INDEX('Smelter Look-up'!$A:$A,MATCH($A6,'Smelter Look-up'!$E:$E,0)))</f>
        <v>Gold</v>
      </c>
      <c r="C6" s="186" t="str">
        <f ca="1">IF(LEN(A6)=0,"",INDEX('Smelter Look-up'!$C:$C,MATCH($A6,'Smelter Look-up'!$E:$E,0)))</f>
        <v>Asahi Pretec Corp.</v>
      </c>
      <c r="D6" s="230"/>
      <c r="E6" s="182" t="str">
        <f ca="1">IF(ISERROR($V6),"",OFFSET('Smelter Look-up'!$D$4,$V6-4,0)&amp;"")</f>
        <v>JAPAN</v>
      </c>
      <c r="F6" s="182" t="str">
        <f ca="1">IF(ISERROR($V6),"",OFFSET('Smelter Look-up'!$E$4,$V6-4,0))</f>
        <v>CID000082</v>
      </c>
      <c r="G6" s="182" t="str">
        <f ca="1">IF(C6=$X$4,IF(ISERROR($V6),"Enter smelter details","RMI"),IF(ISERROR($V6),"",OFFSET('Smelter Look-up'!$F$4,$V6-4,0)))</f>
        <v>RMI</v>
      </c>
      <c r="H6" s="183">
        <f ca="1">IF(ISERROR($V6),"",OFFSET('Smelter Look-up'!$G$4,$V6-4,0))</f>
        <v>0</v>
      </c>
      <c r="I6" s="184" t="str">
        <f ca="1">IF(ISERROR($V6),"",OFFSET('Smelter Look-up'!$H$4,$V6-4,0))</f>
        <v>Kobe</v>
      </c>
      <c r="J6" s="184" t="str">
        <f ca="1">IF(ISERROR($V6),"",OFFSET('Smelter Look-up'!$I$4,$V6-4,0))</f>
        <v>Hyogo</v>
      </c>
      <c r="K6" s="224" t="s">
        <v>15857</v>
      </c>
      <c r="L6" s="224" t="s">
        <v>15858</v>
      </c>
      <c r="M6" s="224"/>
      <c r="N6" s="224" t="s">
        <v>15855</v>
      </c>
      <c r="O6" s="224" t="s">
        <v>15855</v>
      </c>
      <c r="P6" s="185" t="s">
        <v>484</v>
      </c>
      <c r="Q6" s="225" t="s">
        <v>15859</v>
      </c>
      <c r="R6" s="182" t="str">
        <f ca="1">IF(ISERROR($V6),"",OFFSET('Smelter Look-up'!$C$4,$V6-4,0)&amp;"")</f>
        <v>Asahi Pretec Corp.</v>
      </c>
      <c r="S6" s="181" t="str">
        <f t="shared" ref="S6:S37" ca="1" si="2">IF(B6="","",IF(ISERROR(MATCH($E6,CL,0)),"Unknown",INDIRECT("'C'!$A$"&amp;MATCH($E6,CL,0)+1)))</f>
        <v>JP</v>
      </c>
      <c r="T6" s="181" t="str">
        <f ca="1">IF(B6="","",IF(ISERROR(MATCH($J6,SorP!$B$1:$B$6226,0)),"",INDIRECT("'SorP'!$A$"&amp;MATCH($S6&amp;$J6,SorP!C:C,0))))</f>
        <v>JP-28</v>
      </c>
      <c r="U6" s="201"/>
      <c r="V6" s="226">
        <f ca="1">IF(C6="",NA(),IF(OR(C6="Smelter not listed",C6="Smelter not yet identified"),MATCH($B6&amp;$D6,'Smelter Look-up'!$J:$J,0),MATCH($B6&amp;$C6,'Smelter Look-up'!$J:$J,0)))</f>
        <v>29</v>
      </c>
      <c r="X6" s="227">
        <f t="shared" ref="X6:X37" ca="1" si="3">IF(AND(C6="Smelter not listed",OR(LEN(D6)=0,LEN(E6)=0)),1,0)</f>
        <v>0</v>
      </c>
      <c r="AB6" s="228" t="str">
        <f t="shared" ref="AB6:AB37" ca="1" si="4">B6&amp;C6</f>
        <v>GoldAsahi Pretec Corp.</v>
      </c>
    </row>
    <row r="7" spans="1:34" s="227" customFormat="1" ht="19" customHeight="1">
      <c r="A7" s="262" t="s">
        <v>667</v>
      </c>
      <c r="B7" s="182" t="str">
        <f ca="1">IF(LEN(A7)=0,"",INDEX('Smelter Look-up'!$A:$A,MATCH($A7,'Smelter Look-up'!$E:$E,0)))</f>
        <v>Gold</v>
      </c>
      <c r="C7" s="186" t="str">
        <f ca="1">IF(LEN(A7)=0,"",INDEX('Smelter Look-up'!$C:$C,MATCH($A7,'Smelter Look-up'!$E:$E,0)))</f>
        <v>Dowa</v>
      </c>
      <c r="D7" s="230"/>
      <c r="E7" s="182" t="str">
        <f ca="1">IF(ISERROR($V7),"",OFFSET('Smelter Look-up'!$D$4,$V7-4,0)&amp;"")</f>
        <v>JAPAN</v>
      </c>
      <c r="F7" s="182" t="str">
        <f ca="1">IF(ISERROR($V7),"",OFFSET('Smelter Look-up'!$E$4,$V7-4,0))</f>
        <v>CID000401</v>
      </c>
      <c r="G7" s="182" t="str">
        <f ca="1">IF(C7=$X$4,IF(ISERROR($V7),"Enter smelter details","RMI"),IF(ISERROR($V7),"",OFFSET('Smelter Look-up'!$F$4,$V7-4,0)))</f>
        <v>RMI</v>
      </c>
      <c r="H7" s="183">
        <f ca="1">IF(ISERROR($V7),"",OFFSET('Smelter Look-up'!$G$4,$V7-4,0))</f>
        <v>0</v>
      </c>
      <c r="I7" s="184" t="str">
        <f ca="1">IF(ISERROR($V7),"",OFFSET('Smelter Look-up'!$H$4,$V7-4,0))</f>
        <v>Kosaka</v>
      </c>
      <c r="J7" s="184" t="str">
        <f ca="1">IF(ISERROR($V7),"",OFFSET('Smelter Look-up'!$I$4,$V7-4,0))</f>
        <v>Akita</v>
      </c>
      <c r="K7" s="224"/>
      <c r="L7" s="224"/>
      <c r="M7" s="224"/>
      <c r="N7" s="224" t="s">
        <v>15860</v>
      </c>
      <c r="O7" s="224" t="s">
        <v>15861</v>
      </c>
      <c r="P7" s="185" t="s">
        <v>485</v>
      </c>
      <c r="Q7" s="225" t="s">
        <v>15856</v>
      </c>
      <c r="R7" s="182" t="str">
        <f ca="1">IF(ISERROR($V7),"",OFFSET('Smelter Look-up'!$C$4,$V7-4,0)&amp;"")</f>
        <v>Dowa</v>
      </c>
      <c r="S7" s="181" t="str">
        <f t="shared" ca="1" si="2"/>
        <v>JP</v>
      </c>
      <c r="T7" s="181" t="str">
        <f ca="1">IF(B7="","",IF(ISERROR(MATCH($J7,SorP!$B$1:$B$6226,0)),"",INDIRECT("'SorP'!$A$"&amp;MATCH($S7&amp;$J7,SorP!C:C,0))))</f>
        <v>JP-05</v>
      </c>
      <c r="U7" s="201"/>
      <c r="V7" s="226">
        <f ca="1">IF(C7="",NA(),IF(OR(C7="Smelter not listed",C7="Smelter not yet identified"),MATCH($B7&amp;$D7,'Smelter Look-up'!$J:$J,0),MATCH($B7&amp;$C7,'Smelter Look-up'!$J:$J,0)))</f>
        <v>69</v>
      </c>
      <c r="X7" s="227">
        <f t="shared" ca="1" si="3"/>
        <v>0</v>
      </c>
      <c r="AB7" s="228" t="str">
        <f t="shared" ca="1" si="4"/>
        <v>GoldDowa</v>
      </c>
    </row>
    <row r="8" spans="1:34" s="227" customFormat="1" ht="19" customHeight="1">
      <c r="A8" s="262" t="s">
        <v>393</v>
      </c>
      <c r="B8" s="182" t="str">
        <f ca="1">IF(LEN(A8)=0,"",INDEX('Smelter Look-up'!$A:$A,MATCH($A8,'Smelter Look-up'!$E:$E,0)))</f>
        <v>Gold</v>
      </c>
      <c r="C8" s="186" t="str">
        <f ca="1">IF(LEN(A8)=0,"",INDEX('Smelter Look-up'!$C:$C,MATCH($A8,'Smelter Look-up'!$E:$E,0)))</f>
        <v>Eco-System Recycling Co., Ltd. East Plant</v>
      </c>
      <c r="D8" s="230"/>
      <c r="E8" s="182" t="str">
        <f ca="1">IF(ISERROR($V8),"",OFFSET('Smelter Look-up'!$D$4,$V8-4,0)&amp;"")</f>
        <v>JAPAN</v>
      </c>
      <c r="F8" s="182" t="str">
        <f ca="1">IF(ISERROR($V8),"",OFFSET('Smelter Look-up'!$E$4,$V8-4,0))</f>
        <v>CID000425</v>
      </c>
      <c r="G8" s="182" t="str">
        <f ca="1">IF(C8=$X$4,IF(ISERROR($V8),"Enter smelter details","RMI"),IF(ISERROR($V8),"",OFFSET('Smelter Look-up'!$F$4,$V8-4,0)))</f>
        <v>RMI</v>
      </c>
      <c r="H8" s="183">
        <f ca="1">IF(ISERROR($V8),"",OFFSET('Smelter Look-up'!$G$4,$V8-4,0))</f>
        <v>0</v>
      </c>
      <c r="I8" s="184" t="str">
        <f ca="1">IF(ISERROR($V8),"",OFFSET('Smelter Look-up'!$H$4,$V8-4,0))</f>
        <v>Honjo</v>
      </c>
      <c r="J8" s="184" t="str">
        <f ca="1">IF(ISERROR($V8),"",OFFSET('Smelter Look-up'!$I$4,$V8-4,0))</f>
        <v>Saitama</v>
      </c>
      <c r="K8" s="224" t="s">
        <v>15862</v>
      </c>
      <c r="L8" s="224" t="s">
        <v>15863</v>
      </c>
      <c r="M8" s="224" t="s">
        <v>15864</v>
      </c>
      <c r="N8" s="224" t="s">
        <v>15865</v>
      </c>
      <c r="O8" s="224" t="s">
        <v>15865</v>
      </c>
      <c r="P8" s="185" t="s">
        <v>484</v>
      </c>
      <c r="Q8" s="225"/>
      <c r="R8" s="182" t="str">
        <f ca="1">IF(ISERROR($V8),"",OFFSET('Smelter Look-up'!$C$4,$V8-4,0)&amp;"")</f>
        <v>Eco-System Recycling Co., Ltd. East Plant</v>
      </c>
      <c r="S8" s="181" t="str">
        <f t="shared" ca="1" si="2"/>
        <v>JP</v>
      </c>
      <c r="T8" s="181" t="str">
        <f ca="1">IF(B8="","",IF(ISERROR(MATCH($J8,SorP!$B$1:$B$6226,0)),"",INDIRECT("'SorP'!$A$"&amp;MATCH($S8&amp;$J8,SorP!C:C,0))))</f>
        <v>JP-11</v>
      </c>
      <c r="U8" s="201"/>
      <c r="V8" s="226">
        <f ca="1">IF(C8="",NA(),IF(OR(C8="Smelter not listed",C8="Smelter not yet identified"),MATCH($B8&amp;$D8,'Smelter Look-up'!$J:$J,0),MATCH($B8&amp;$C8,'Smelter Look-up'!$J:$J,0)))</f>
        <v>74</v>
      </c>
      <c r="X8" s="227">
        <f t="shared" ca="1" si="3"/>
        <v>0</v>
      </c>
      <c r="AB8" s="228" t="str">
        <f t="shared" ca="1" si="4"/>
        <v>GoldEco-System Recycling Co., Ltd. East Plant</v>
      </c>
    </row>
    <row r="9" spans="1:34" s="227" customFormat="1" ht="30.5" customHeight="1">
      <c r="A9" s="262" t="s">
        <v>678</v>
      </c>
      <c r="B9" s="182" t="str">
        <f ca="1">IF(LEN(A9)=0,"",INDEX('Smelter Look-up'!$A:$A,MATCH($A9,'Smelter Look-up'!$E:$E,0)))</f>
        <v>Gold</v>
      </c>
      <c r="C9" s="186" t="str">
        <f ca="1">IF(LEN(A9)=0,"",INDEX('Smelter Look-up'!$C:$C,MATCH($A9,'Smelter Look-up'!$E:$E,0)))</f>
        <v>Ishifuku Metal Industry Co., Ltd.</v>
      </c>
      <c r="D9" s="230"/>
      <c r="E9" s="182" t="str">
        <f ca="1">IF(ISERROR($V9),"",OFFSET('Smelter Look-up'!$D$4,$V9-4,0)&amp;"")</f>
        <v>JAPAN</v>
      </c>
      <c r="F9" s="182" t="str">
        <f ca="1">IF(ISERROR($V9),"",OFFSET('Smelter Look-up'!$E$4,$V9-4,0))</f>
        <v>CID000807</v>
      </c>
      <c r="G9" s="182" t="str">
        <f ca="1">IF(C9=$X$4,IF(ISERROR($V9),"Enter smelter details","RMI"),IF(ISERROR($V9),"",OFFSET('Smelter Look-up'!$F$4,$V9-4,0)))</f>
        <v>RMI</v>
      </c>
      <c r="H9" s="183">
        <f ca="1">IF(ISERROR($V9),"",OFFSET('Smelter Look-up'!$G$4,$V9-4,0))</f>
        <v>0</v>
      </c>
      <c r="I9" s="184" t="str">
        <f ca="1">IF(ISERROR($V9),"",OFFSET('Smelter Look-up'!$H$4,$V9-4,0))</f>
        <v>Soka</v>
      </c>
      <c r="J9" s="184" t="str">
        <f ca="1">IF(ISERROR($V9),"",OFFSET('Smelter Look-up'!$I$4,$V9-4,0))</f>
        <v>Saitama</v>
      </c>
      <c r="K9" s="224" t="s">
        <v>15866</v>
      </c>
      <c r="L9" s="224" t="s">
        <v>15858</v>
      </c>
      <c r="M9" s="224"/>
      <c r="N9" s="224" t="s">
        <v>15855</v>
      </c>
      <c r="O9" s="224" t="s">
        <v>15855</v>
      </c>
      <c r="P9" s="185" t="s">
        <v>484</v>
      </c>
      <c r="Q9" s="225" t="s">
        <v>15859</v>
      </c>
      <c r="R9" s="182" t="str">
        <f ca="1">IF(ISERROR($V9),"",OFFSET('Smelter Look-up'!$C$4,$V9-4,0)&amp;"")</f>
        <v>Ishifuku Metal Industry Co., Ltd.</v>
      </c>
      <c r="S9" s="181" t="str">
        <f t="shared" ca="1" si="2"/>
        <v>JP</v>
      </c>
      <c r="T9" s="181" t="str">
        <f ca="1">IF(B9="","",IF(ISERROR(MATCH($J9,SorP!$B$1:$B$6226,0)),"",INDIRECT("'SorP'!$A$"&amp;MATCH($S9&amp;$J9,SorP!C:C,0))))</f>
        <v>JP-11</v>
      </c>
      <c r="U9" s="201"/>
      <c r="V9" s="226">
        <f ca="1">IF(C9="",NA(),IF(OR(C9="Smelter not listed",C9="Smelter not yet identified"),MATCH($B9&amp;$D9,'Smelter Look-up'!$J:$J,0),MATCH($B9&amp;$C9,'Smelter Look-up'!$J:$J,0)))</f>
        <v>127</v>
      </c>
      <c r="X9" s="227">
        <f t="shared" ca="1" si="3"/>
        <v>0</v>
      </c>
      <c r="AB9" s="228" t="str">
        <f t="shared" ca="1" si="4"/>
        <v>GoldIshifuku Metal Industry Co., Ltd.</v>
      </c>
    </row>
    <row r="10" spans="1:34" s="227" customFormat="1" ht="27.5" customHeight="1">
      <c r="A10" s="262" t="s">
        <v>686</v>
      </c>
      <c r="B10" s="182" t="str">
        <f ca="1">IF(LEN(A10)=0,"",INDEX('Smelter Look-up'!$A:$A,MATCH($A10,'Smelter Look-up'!$E:$E,0)))</f>
        <v>Gold</v>
      </c>
      <c r="C10" s="186" t="str">
        <f ca="1">IF(LEN(A10)=0,"",INDEX('Smelter Look-up'!$C:$C,MATCH($A10,'Smelter Look-up'!$E:$E,0)))</f>
        <v>JX Nippon Mining &amp; Metals Co., Ltd.</v>
      </c>
      <c r="D10" s="230"/>
      <c r="E10" s="182" t="str">
        <f ca="1">IF(ISERROR($V10),"",OFFSET('Smelter Look-up'!$D$4,$V10-4,0)&amp;"")</f>
        <v>JAPAN</v>
      </c>
      <c r="F10" s="182" t="str">
        <f ca="1">IF(ISERROR($V10),"",OFFSET('Smelter Look-up'!$E$4,$V10-4,0))</f>
        <v>CID000937</v>
      </c>
      <c r="G10" s="182" t="str">
        <f ca="1">IF(C10=$X$4,IF(ISERROR($V10),"Enter smelter details","RMI"),IF(ISERROR($V10),"",OFFSET('Smelter Look-up'!$F$4,$V10-4,0)))</f>
        <v>RMI</v>
      </c>
      <c r="H10" s="183">
        <f ca="1">IF(ISERROR($V10),"",OFFSET('Smelter Look-up'!$G$4,$V10-4,0))</f>
        <v>0</v>
      </c>
      <c r="I10" s="184" t="str">
        <f ca="1">IF(ISERROR($V10),"",OFFSET('Smelter Look-up'!$H$4,$V10-4,0))</f>
        <v>Ōita</v>
      </c>
      <c r="J10" s="184" t="str">
        <f ca="1">IF(ISERROR($V10),"",OFFSET('Smelter Look-up'!$I$4,$V10-4,0))</f>
        <v>Ôita</v>
      </c>
      <c r="K10" s="224"/>
      <c r="L10" s="224"/>
      <c r="M10" s="224"/>
      <c r="N10" s="224" t="s">
        <v>15867</v>
      </c>
      <c r="O10" s="224" t="s">
        <v>15868</v>
      </c>
      <c r="P10" s="185" t="s">
        <v>485</v>
      </c>
      <c r="Q10" s="225" t="s">
        <v>15859</v>
      </c>
      <c r="R10" s="182" t="str">
        <f ca="1">IF(ISERROR($V10),"",OFFSET('Smelter Look-up'!$C$4,$V10-4,0)&amp;"")</f>
        <v>JX Nippon Mining &amp; Metals Co., Ltd.</v>
      </c>
      <c r="S10" s="181" t="str">
        <f t="shared" ca="1" si="2"/>
        <v>JP</v>
      </c>
      <c r="T10" s="181" t="str">
        <f ca="1">IF(B10="","",IF(ISERROR(MATCH($J10,SorP!$B$1:$B$6226,0)),"",INDIRECT("'SorP'!$A$"&amp;MATCH($S10&amp;$J10,SorP!C:C,0))))</f>
        <v>JP-44</v>
      </c>
      <c r="U10" s="201"/>
      <c r="V10" s="226">
        <f ca="1">IF(C10="",NA(),IF(OR(C10="Smelter not listed",C10="Smelter not yet identified"),MATCH($B10&amp;$D10,'Smelter Look-up'!$J:$J,0),MATCH($B10&amp;$C10,'Smelter Look-up'!$J:$J,0)))</f>
        <v>141</v>
      </c>
      <c r="X10" s="227">
        <f t="shared" ca="1" si="3"/>
        <v>0</v>
      </c>
      <c r="AB10" s="228" t="str">
        <f t="shared" ca="1" si="4"/>
        <v>GoldJX Nippon Mining &amp; Metals Co., Ltd.</v>
      </c>
    </row>
    <row r="11" spans="1:34" s="227" customFormat="1" ht="19" customHeight="1">
      <c r="A11" s="262" t="s">
        <v>690</v>
      </c>
      <c r="B11" s="182" t="str">
        <f ca="1">IF(LEN(A11)=0,"",INDEX('Smelter Look-up'!$A:$A,MATCH($A11,'Smelter Look-up'!$E:$E,0)))</f>
        <v>Gold</v>
      </c>
      <c r="C11" s="186" t="str">
        <f ca="1">IF(LEN(A11)=0,"",INDEX('Smelter Look-up'!$C:$C,MATCH($A11,'Smelter Look-up'!$E:$E,0)))</f>
        <v>Kojima Chemicals Co., Ltd.</v>
      </c>
      <c r="D11" s="230"/>
      <c r="E11" s="182" t="str">
        <f ca="1">IF(ISERROR($V11),"",OFFSET('Smelter Look-up'!$D$4,$V11-4,0)&amp;"")</f>
        <v>JAPAN</v>
      </c>
      <c r="F11" s="182" t="str">
        <f ca="1">IF(ISERROR($V11),"",OFFSET('Smelter Look-up'!$E$4,$V11-4,0))</f>
        <v>CID000981</v>
      </c>
      <c r="G11" s="182" t="str">
        <f ca="1">IF(C11=$X$4,IF(ISERROR($V11),"Enter smelter details","RMI"),IF(ISERROR($V11),"",OFFSET('Smelter Look-up'!$F$4,$V11-4,0)))</f>
        <v>RMI</v>
      </c>
      <c r="H11" s="183">
        <f ca="1">IF(ISERROR($V11),"",OFFSET('Smelter Look-up'!$G$4,$V11-4,0))</f>
        <v>0</v>
      </c>
      <c r="I11" s="184" t="str">
        <f ca="1">IF(ISERROR($V11),"",OFFSET('Smelter Look-up'!$H$4,$V11-4,0))</f>
        <v>Sayama</v>
      </c>
      <c r="J11" s="184" t="str">
        <f ca="1">IF(ISERROR($V11),"",OFFSET('Smelter Look-up'!$I$4,$V11-4,0))</f>
        <v>Saitama</v>
      </c>
      <c r="K11" s="224"/>
      <c r="L11" s="224"/>
      <c r="M11" s="224"/>
      <c r="N11" s="224" t="s">
        <v>15855</v>
      </c>
      <c r="O11" s="224" t="s">
        <v>15855</v>
      </c>
      <c r="P11" s="185" t="s">
        <v>484</v>
      </c>
      <c r="Q11" s="225" t="s">
        <v>15856</v>
      </c>
      <c r="R11" s="182" t="str">
        <f ca="1">IF(ISERROR($V11),"",OFFSET('Smelter Look-up'!$C$4,$V11-4,0)&amp;"")</f>
        <v>Kojima Chemicals Co., Ltd.</v>
      </c>
      <c r="S11" s="181" t="str">
        <f t="shared" ca="1" si="2"/>
        <v>JP</v>
      </c>
      <c r="T11" s="181" t="str">
        <f ca="1">IF(B11="","",IF(ISERROR(MATCH($J11,SorP!$B$1:$B$6226,0)),"",INDIRECT("'SorP'!$A$"&amp;MATCH($S11&amp;$J11,SorP!C:C,0))))</f>
        <v>JP-11</v>
      </c>
      <c r="U11" s="201"/>
      <c r="V11" s="226">
        <f ca="1">IF(C11="",NA(),IF(OR(C11="Smelter not listed",C11="Smelter not yet identified"),MATCH($B11&amp;$D11,'Smelter Look-up'!$J:$J,0),MATCH($B11&amp;$C11,'Smelter Look-up'!$J:$J,0)))</f>
        <v>151</v>
      </c>
      <c r="X11" s="227">
        <f t="shared" ca="1" si="3"/>
        <v>0</v>
      </c>
      <c r="AB11" s="228" t="str">
        <f t="shared" ca="1" si="4"/>
        <v>GoldKojima Chemicals Co., Ltd.</v>
      </c>
    </row>
    <row r="12" spans="1:34" s="227" customFormat="1" ht="29" customHeight="1">
      <c r="A12" s="262" t="s">
        <v>698</v>
      </c>
      <c r="B12" s="182" t="str">
        <f ca="1">IF(LEN(A12)=0,"",INDEX('Smelter Look-up'!$A:$A,MATCH($A12,'Smelter Look-up'!$E:$E,0)))</f>
        <v>Gold</v>
      </c>
      <c r="C12" s="186" t="str">
        <f ca="1">IF(LEN(A12)=0,"",INDEX('Smelter Look-up'!$C:$C,MATCH($A12,'Smelter Look-up'!$E:$E,0)))</f>
        <v>Matsuda Sangyo Co., Ltd.</v>
      </c>
      <c r="D12" s="230"/>
      <c r="E12" s="182" t="str">
        <f ca="1">IF(ISERROR($V12),"",OFFSET('Smelter Look-up'!$D$4,$V12-4,0)&amp;"")</f>
        <v>JAPAN</v>
      </c>
      <c r="F12" s="182" t="str">
        <f ca="1">IF(ISERROR($V12),"",OFFSET('Smelter Look-up'!$E$4,$V12-4,0))</f>
        <v>CID001119</v>
      </c>
      <c r="G12" s="182" t="str">
        <f ca="1">IF(C12=$X$4,IF(ISERROR($V12),"Enter smelter details","RMI"),IF(ISERROR($V12),"",OFFSET('Smelter Look-up'!$F$4,$V12-4,0)))</f>
        <v>RMI</v>
      </c>
      <c r="H12" s="183">
        <f ca="1">IF(ISERROR($V12),"",OFFSET('Smelter Look-up'!$G$4,$V12-4,0))</f>
        <v>0</v>
      </c>
      <c r="I12" s="184" t="str">
        <f ca="1">IF(ISERROR($V12),"",OFFSET('Smelter Look-up'!$H$4,$V12-4,0))</f>
        <v>Iruma</v>
      </c>
      <c r="J12" s="184" t="str">
        <f ca="1">IF(ISERROR($V12),"",OFFSET('Smelter Look-up'!$I$4,$V12-4,0))</f>
        <v>Saitama</v>
      </c>
      <c r="K12" s="224"/>
      <c r="L12" s="224"/>
      <c r="M12" s="224"/>
      <c r="N12" s="224" t="s">
        <v>15855</v>
      </c>
      <c r="O12" s="224" t="s">
        <v>15855</v>
      </c>
      <c r="P12" s="185" t="s">
        <v>484</v>
      </c>
      <c r="Q12" s="225" t="s">
        <v>15859</v>
      </c>
      <c r="R12" s="182" t="str">
        <f ca="1">IF(ISERROR($V12),"",OFFSET('Smelter Look-up'!$C$4,$V12-4,0)&amp;"")</f>
        <v>Matsuda Sangyo Co., Ltd.</v>
      </c>
      <c r="S12" s="181" t="str">
        <f t="shared" ca="1" si="2"/>
        <v>JP</v>
      </c>
      <c r="T12" s="181" t="str">
        <f ca="1">IF(B12="","",IF(ISERROR(MATCH($J12,SorP!$B$1:$B$6226,0)),"",INDIRECT("'SorP'!$A$"&amp;MATCH($S12&amp;$J12,SorP!C:C,0))))</f>
        <v>JP-11</v>
      </c>
      <c r="U12" s="201"/>
      <c r="V12" s="226">
        <f ca="1">IF(C12="",NA(),IF(OR(C12="Smelter not listed",C12="Smelter not yet identified"),MATCH($B12&amp;$D12,'Smelter Look-up'!$J:$J,0),MATCH($B12&amp;$C12,'Smelter Look-up'!$J:$J,0)))</f>
        <v>175</v>
      </c>
      <c r="X12" s="227">
        <f t="shared" ca="1" si="3"/>
        <v>0</v>
      </c>
      <c r="AB12" s="228" t="str">
        <f t="shared" ca="1" si="4"/>
        <v>GoldMatsuda Sangyo Co., Ltd.</v>
      </c>
    </row>
    <row r="13" spans="1:34" s="227" customFormat="1" ht="30.5" customHeight="1">
      <c r="A13" s="262" t="s">
        <v>701</v>
      </c>
      <c r="B13" s="182" t="str">
        <f ca="1">IF(LEN(A13)=0,"",INDEX('Smelter Look-up'!$A:$A,MATCH($A13,'Smelter Look-up'!$E:$E,0)))</f>
        <v>Gold</v>
      </c>
      <c r="C13" s="186" t="str">
        <f ca="1">IF(LEN(A13)=0,"",INDEX('Smelter Look-up'!$C:$C,MATCH($A13,'Smelter Look-up'!$E:$E,0)))</f>
        <v>Metalor Technologies S.A.</v>
      </c>
      <c r="D13" s="230"/>
      <c r="E13" s="182" t="str">
        <f ca="1">IF(ISERROR($V13),"",OFFSET('Smelter Look-up'!$D$4,$V13-4,0)&amp;"")</f>
        <v>SWITZERLAND</v>
      </c>
      <c r="F13" s="182" t="str">
        <f ca="1">IF(ISERROR($V13),"",OFFSET('Smelter Look-up'!$E$4,$V13-4,0))</f>
        <v>CID001153</v>
      </c>
      <c r="G13" s="182" t="str">
        <f ca="1">IF(C13=$X$4,IF(ISERROR($V13),"Enter smelter details","RMI"),IF(ISERROR($V13),"",OFFSET('Smelter Look-up'!$F$4,$V13-4,0)))</f>
        <v>RMI</v>
      </c>
      <c r="H13" s="183">
        <f ca="1">IF(ISERROR($V13),"",OFFSET('Smelter Look-up'!$G$4,$V13-4,0))</f>
        <v>0</v>
      </c>
      <c r="I13" s="184" t="str">
        <f ca="1">IF(ISERROR($V13),"",OFFSET('Smelter Look-up'!$H$4,$V13-4,0))</f>
        <v>Marin</v>
      </c>
      <c r="J13" s="184" t="str">
        <f ca="1">IF(ISERROR($V13),"",OFFSET('Smelter Look-up'!$I$4,$V13-4,0))</f>
        <v>Neuchâtel</v>
      </c>
      <c r="K13" s="224" t="s">
        <v>15869</v>
      </c>
      <c r="L13" s="224" t="s">
        <v>15870</v>
      </c>
      <c r="M13" s="224" t="s">
        <v>15871</v>
      </c>
      <c r="N13" s="224" t="s">
        <v>2334</v>
      </c>
      <c r="O13" s="224" t="s">
        <v>2334</v>
      </c>
      <c r="P13" s="185" t="s">
        <v>485</v>
      </c>
      <c r="Q13" s="225"/>
      <c r="R13" s="182" t="str">
        <f ca="1">IF(ISERROR($V13),"",OFFSET('Smelter Look-up'!$C$4,$V13-4,0)&amp;"")</f>
        <v>Metalor Technologies S.A.</v>
      </c>
      <c r="S13" s="181" t="str">
        <f t="shared" ca="1" si="2"/>
        <v>CH</v>
      </c>
      <c r="T13" s="181" t="str">
        <f ca="1">IF(B13="","",IF(ISERROR(MATCH($J13,SorP!$B$1:$B$6226,0)),"",INDIRECT("'SorP'!$A$"&amp;MATCH($S13&amp;$J13,SorP!C:C,0))))</f>
        <v>CH-NE</v>
      </c>
      <c r="U13" s="201"/>
      <c r="V13" s="226">
        <f ca="1">IF(C13="",NA(),IF(OR(C13="Smelter not listed",C13="Smelter not yet identified"),MATCH($B13&amp;$D13,'Smelter Look-up'!$J:$J,0),MATCH($B13&amp;$C13,'Smelter Look-up'!$J:$J,0)))</f>
        <v>186</v>
      </c>
      <c r="X13" s="227">
        <f t="shared" ca="1" si="3"/>
        <v>0</v>
      </c>
      <c r="AB13" s="228" t="str">
        <f t="shared" ca="1" si="4"/>
        <v>GoldMetalor Technologies S.A.</v>
      </c>
    </row>
    <row r="14" spans="1:34" s="227" customFormat="1" ht="29" customHeight="1">
      <c r="A14" s="262" t="s">
        <v>704</v>
      </c>
      <c r="B14" s="182" t="str">
        <f ca="1">IF(LEN(A14)=0,"",INDEX('Smelter Look-up'!$A:$A,MATCH($A14,'Smelter Look-up'!$E:$E,0)))</f>
        <v>Gold</v>
      </c>
      <c r="C14" s="186" t="str">
        <f ca="1">IF(LEN(A14)=0,"",INDEX('Smelter Look-up'!$C:$C,MATCH($A14,'Smelter Look-up'!$E:$E,0)))</f>
        <v>Mitsubishi Materials Corporation</v>
      </c>
      <c r="D14" s="230"/>
      <c r="E14" s="182" t="str">
        <f ca="1">IF(ISERROR($V14),"",OFFSET('Smelter Look-up'!$D$4,$V14-4,0)&amp;"")</f>
        <v>JAPAN</v>
      </c>
      <c r="F14" s="182" t="str">
        <f ca="1">IF(ISERROR($V14),"",OFFSET('Smelter Look-up'!$E$4,$V14-4,0))</f>
        <v>CID001188</v>
      </c>
      <c r="G14" s="182" t="str">
        <f ca="1">IF(C14=$X$4,IF(ISERROR($V14),"Enter smelter details","RMI"),IF(ISERROR($V14),"",OFFSET('Smelter Look-up'!$F$4,$V14-4,0)))</f>
        <v>RMI</v>
      </c>
      <c r="H14" s="183">
        <f ca="1">IF(ISERROR($V14),"",OFFSET('Smelter Look-up'!$G$4,$V14-4,0))</f>
        <v>0</v>
      </c>
      <c r="I14" s="184" t="str">
        <f ca="1">IF(ISERROR($V14),"",OFFSET('Smelter Look-up'!$H$4,$V14-4,0))</f>
        <v>Tokyo</v>
      </c>
      <c r="J14" s="184" t="str">
        <f ca="1">IF(ISERROR($V14),"",OFFSET('Smelter Look-up'!$I$4,$V14-4,0))</f>
        <v>Tokyo</v>
      </c>
      <c r="K14" s="224"/>
      <c r="L14" s="224"/>
      <c r="M14" s="224"/>
      <c r="N14" s="224" t="s">
        <v>15860</v>
      </c>
      <c r="O14" s="224" t="s">
        <v>15872</v>
      </c>
      <c r="P14" s="185" t="s">
        <v>485</v>
      </c>
      <c r="Q14" s="225" t="s">
        <v>15859</v>
      </c>
      <c r="R14" s="182" t="str">
        <f ca="1">IF(ISERROR($V14),"",OFFSET('Smelter Look-up'!$C$4,$V14-4,0)&amp;"")</f>
        <v>Mitsubishi Materials Corporation</v>
      </c>
      <c r="S14" s="181" t="str">
        <f t="shared" ca="1" si="2"/>
        <v>JP</v>
      </c>
      <c r="T14" s="181" t="str">
        <f ca="1">IF(B14="","",IF(ISERROR(MATCH($J14,SorP!$B$1:$B$6226,0)),"",INDIRECT("'SorP'!$A$"&amp;MATCH($S14&amp;$J14,SorP!C:C,0))))</f>
        <v>JP-13</v>
      </c>
      <c r="U14" s="201"/>
      <c r="V14" s="226">
        <f ca="1">IF(C14="",NA(),IF(OR(C14="Smelter not listed",C14="Smelter not yet identified"),MATCH($B14&amp;$D14,'Smelter Look-up'!$J:$J,0),MATCH($B14&amp;$C14,'Smelter Look-up'!$J:$J,0)))</f>
        <v>192</v>
      </c>
      <c r="X14" s="227">
        <f t="shared" ca="1" si="3"/>
        <v>0</v>
      </c>
      <c r="AB14" s="228" t="str">
        <f t="shared" ca="1" si="4"/>
        <v>GoldMitsubishi Materials Corporation</v>
      </c>
    </row>
    <row r="15" spans="1:34" s="227" customFormat="1" ht="33.5" customHeight="1">
      <c r="A15" s="262" t="s">
        <v>705</v>
      </c>
      <c r="B15" s="182" t="str">
        <f ca="1">IF(LEN(A15)=0,"",INDEX('Smelter Look-up'!$A:$A,MATCH($A15,'Smelter Look-up'!$E:$E,0)))</f>
        <v>Gold</v>
      </c>
      <c r="C15" s="186" t="str">
        <f ca="1">IF(LEN(A15)=0,"",INDEX('Smelter Look-up'!$C:$C,MATCH($A15,'Smelter Look-up'!$E:$E,0)))</f>
        <v>Mitsui Mining and Smelting Co., Ltd.</v>
      </c>
      <c r="D15" s="230"/>
      <c r="E15" s="182" t="str">
        <f ca="1">IF(ISERROR($V15),"",OFFSET('Smelter Look-up'!$D$4,$V15-4,0)&amp;"")</f>
        <v>JAPAN</v>
      </c>
      <c r="F15" s="182" t="str">
        <f ca="1">IF(ISERROR($V15),"",OFFSET('Smelter Look-up'!$E$4,$V15-4,0))</f>
        <v>CID001193</v>
      </c>
      <c r="G15" s="182" t="str">
        <f ca="1">IF(C15=$X$4,IF(ISERROR($V15),"Enter smelter details","RMI"),IF(ISERROR($V15),"",OFFSET('Smelter Look-up'!$F$4,$V15-4,0)))</f>
        <v>RMI</v>
      </c>
      <c r="H15" s="183">
        <f ca="1">IF(ISERROR($V15),"",OFFSET('Smelter Look-up'!$G$4,$V15-4,0))</f>
        <v>0</v>
      </c>
      <c r="I15" s="184" t="str">
        <f ca="1">IF(ISERROR($V15),"",OFFSET('Smelter Look-up'!$H$4,$V15-4,0))</f>
        <v>Takehara</v>
      </c>
      <c r="J15" s="184" t="str">
        <f ca="1">IF(ISERROR($V15),"",OFFSET('Smelter Look-up'!$I$4,$V15-4,0))</f>
        <v>Hiroshima</v>
      </c>
      <c r="K15" s="224" t="s">
        <v>15873</v>
      </c>
      <c r="L15" s="224" t="s">
        <v>15874</v>
      </c>
      <c r="M15" s="224"/>
      <c r="N15" s="224" t="s">
        <v>15875</v>
      </c>
      <c r="O15" s="224" t="s">
        <v>15876</v>
      </c>
      <c r="P15" s="185" t="s">
        <v>485</v>
      </c>
      <c r="Q15" s="225" t="s">
        <v>15877</v>
      </c>
      <c r="R15" s="182" t="str">
        <f ca="1">IF(ISERROR($V15),"",OFFSET('Smelter Look-up'!$C$4,$V15-4,0)&amp;"")</f>
        <v>Mitsui Mining and Smelting Co., Ltd.</v>
      </c>
      <c r="S15" s="181" t="str">
        <f t="shared" ca="1" si="2"/>
        <v>JP</v>
      </c>
      <c r="T15" s="181" t="str">
        <f ca="1">IF(B15="","",IF(ISERROR(MATCH($J15,SorP!$B$1:$B$6226,0)),"",INDIRECT("'SorP'!$A$"&amp;MATCH($S15&amp;$J15,SorP!C:C,0))))</f>
        <v>JP-34</v>
      </c>
      <c r="U15" s="201"/>
      <c r="V15" s="226">
        <f ca="1">IF(C15="",NA(),IF(OR(C15="Smelter not listed",C15="Smelter not yet identified"),MATCH($B15&amp;$D15,'Smelter Look-up'!$J:$J,0),MATCH($B15&amp;$C15,'Smelter Look-up'!$J:$J,0)))</f>
        <v>194</v>
      </c>
      <c r="X15" s="227">
        <f t="shared" ca="1" si="3"/>
        <v>0</v>
      </c>
      <c r="AB15" s="228" t="str">
        <f t="shared" ca="1" si="4"/>
        <v>GoldMitsui Mining and Smelting Co., Ltd.</v>
      </c>
    </row>
    <row r="16" spans="1:34" s="227" customFormat="1" ht="33.5" customHeight="1">
      <c r="A16" s="262" t="s">
        <v>709</v>
      </c>
      <c r="B16" s="182" t="str">
        <f ca="1">IF(LEN(A16)=0,"",INDEX('Smelter Look-up'!$A:$A,MATCH($A16,'Smelter Look-up'!$E:$E,0)))</f>
        <v>Gold</v>
      </c>
      <c r="C16" s="186" t="str">
        <f ca="1">IF(LEN(A16)=0,"",INDEX('Smelter Look-up'!$C:$C,MATCH($A16,'Smelter Look-up'!$E:$E,0)))</f>
        <v>Nihon Material Co., Ltd.</v>
      </c>
      <c r="D16" s="230"/>
      <c r="E16" s="182" t="str">
        <f ca="1">IF(ISERROR($V16),"",OFFSET('Smelter Look-up'!$D$4,$V16-4,0)&amp;"")</f>
        <v>JAPAN</v>
      </c>
      <c r="F16" s="182" t="str">
        <f ca="1">IF(ISERROR($V16),"",OFFSET('Smelter Look-up'!$E$4,$V16-4,0))</f>
        <v>CID001259</v>
      </c>
      <c r="G16" s="182" t="str">
        <f ca="1">IF(C16=$X$4,IF(ISERROR($V16),"Enter smelter details","RMI"),IF(ISERROR($V16),"",OFFSET('Smelter Look-up'!$F$4,$V16-4,0)))</f>
        <v>RMI</v>
      </c>
      <c r="H16" s="183">
        <f ca="1">IF(ISERROR($V16),"",OFFSET('Smelter Look-up'!$G$4,$V16-4,0))</f>
        <v>0</v>
      </c>
      <c r="I16" s="184" t="str">
        <f ca="1">IF(ISERROR($V16),"",OFFSET('Smelter Look-up'!$H$4,$V16-4,0))</f>
        <v>Noda</v>
      </c>
      <c r="J16" s="184" t="str">
        <f ca="1">IF(ISERROR($V16),"",OFFSET('Smelter Look-up'!$I$4,$V16-4,0))</f>
        <v>Chiba</v>
      </c>
      <c r="K16" s="224"/>
      <c r="L16" s="224"/>
      <c r="M16" s="224"/>
      <c r="N16" s="224" t="s">
        <v>15855</v>
      </c>
      <c r="O16" s="224" t="s">
        <v>15855</v>
      </c>
      <c r="P16" s="185" t="s">
        <v>484</v>
      </c>
      <c r="Q16" s="225" t="s">
        <v>15859</v>
      </c>
      <c r="R16" s="182" t="str">
        <f ca="1">IF(ISERROR($V16),"",OFFSET('Smelter Look-up'!$C$4,$V16-4,0)&amp;"")</f>
        <v>Nihon Material Co., Ltd.</v>
      </c>
      <c r="S16" s="181" t="str">
        <f t="shared" ca="1" si="2"/>
        <v>JP</v>
      </c>
      <c r="T16" s="181" t="str">
        <f ca="1">IF(B16="","",IF(ISERROR(MATCH($J16,SorP!$B$1:$B$6226,0)),"",INDIRECT("'SorP'!$A$"&amp;MATCH($S16&amp;$J16,SorP!C:C,0))))</f>
        <v>JP-12</v>
      </c>
      <c r="U16" s="201"/>
      <c r="V16" s="226">
        <f ca="1">IF(C16="",NA(),IF(OR(C16="Smelter not listed",C16="Smelter not yet identified"),MATCH($B16&amp;$D16,'Smelter Look-up'!$J:$J,0),MATCH($B16&amp;$C16,'Smelter Look-up'!$J:$J,0)))</f>
        <v>204</v>
      </c>
      <c r="X16" s="227">
        <f t="shared" ca="1" si="3"/>
        <v>0</v>
      </c>
      <c r="AB16" s="228" t="str">
        <f t="shared" ca="1" si="4"/>
        <v>GoldNihon Material Co., Ltd.</v>
      </c>
    </row>
    <row r="17" spans="1:28" s="227" customFormat="1" ht="73.5" customHeight="1">
      <c r="A17" s="262" t="s">
        <v>710</v>
      </c>
      <c r="B17" s="182" t="str">
        <f ca="1">IF(LEN(A17)=0,"",INDEX('Smelter Look-up'!$A:$A,MATCH($A17,'Smelter Look-up'!$E:$E,0)))</f>
        <v>Gold</v>
      </c>
      <c r="C17" s="186" t="str">
        <f ca="1">IF(LEN(A17)=0,"",INDEX('Smelter Look-up'!$C:$C,MATCH($A17,'Smelter Look-up'!$E:$E,0)))</f>
        <v>Ohura Precious Metal Industry Co., Ltd.</v>
      </c>
      <c r="D17" s="230"/>
      <c r="E17" s="182" t="str">
        <f ca="1">IF(ISERROR($V17),"",OFFSET('Smelter Look-up'!$D$4,$V17-4,0)&amp;"")</f>
        <v>JAPAN</v>
      </c>
      <c r="F17" s="182" t="str">
        <f ca="1">IF(ISERROR($V17),"",OFFSET('Smelter Look-up'!$E$4,$V17-4,0))</f>
        <v>CID001325</v>
      </c>
      <c r="G17" s="182" t="str">
        <f ca="1">IF(C17=$X$4,IF(ISERROR($V17),"Enter smelter details","RMI"),IF(ISERROR($V17),"",OFFSET('Smelter Look-up'!$F$4,$V17-4,0)))</f>
        <v>RMI</v>
      </c>
      <c r="H17" s="183">
        <f ca="1">IF(ISERROR($V17),"",OFFSET('Smelter Look-up'!$G$4,$V17-4,0))</f>
        <v>0</v>
      </c>
      <c r="I17" s="184" t="str">
        <f ca="1">IF(ISERROR($V17),"",OFFSET('Smelter Look-up'!$H$4,$V17-4,0))</f>
        <v>Nara-shi</v>
      </c>
      <c r="J17" s="184" t="str">
        <f ca="1">IF(ISERROR($V17),"",OFFSET('Smelter Look-up'!$I$4,$V17-4,0))</f>
        <v>Nara</v>
      </c>
      <c r="K17" s="224" t="s">
        <v>15878</v>
      </c>
      <c r="L17" s="224" t="s">
        <v>15879</v>
      </c>
      <c r="M17" s="224"/>
      <c r="N17" s="224" t="s">
        <v>15885</v>
      </c>
      <c r="O17" s="224" t="s">
        <v>15885</v>
      </c>
      <c r="P17" s="185" t="s">
        <v>485</v>
      </c>
      <c r="Q17" s="225" t="s">
        <v>15886</v>
      </c>
      <c r="R17" s="182" t="str">
        <f ca="1">IF(ISERROR($V17),"",OFFSET('Smelter Look-up'!$C$4,$V17-4,0)&amp;"")</f>
        <v>Ohura Precious Metal Industry Co., Ltd.</v>
      </c>
      <c r="S17" s="181" t="str">
        <f t="shared" ca="1" si="2"/>
        <v>JP</v>
      </c>
      <c r="T17" s="181" t="str">
        <f ca="1">IF(B17="","",IF(ISERROR(MATCH($J17,SorP!$B$1:$B$6226,0)),"",INDIRECT("'SorP'!$A$"&amp;MATCH($S17&amp;$J17,SorP!C:C,0))))</f>
        <v>JP-29</v>
      </c>
      <c r="U17" s="201"/>
      <c r="V17" s="226">
        <f ca="1">IF(C17="",NA(),IF(OR(C17="Smelter not listed",C17="Smelter not yet identified"),MATCH($B17&amp;$D17,'Smelter Look-up'!$J:$J,0),MATCH($B17&amp;$C17,'Smelter Look-up'!$J:$J,0)))</f>
        <v>210</v>
      </c>
      <c r="X17" s="227">
        <f t="shared" ca="1" si="3"/>
        <v>0</v>
      </c>
      <c r="AB17" s="228" t="str">
        <f t="shared" ca="1" si="4"/>
        <v>GoldOhura Precious Metal Industry Co., Ltd.</v>
      </c>
    </row>
    <row r="18" spans="1:28" s="227" customFormat="1" ht="36" customHeight="1">
      <c r="A18" s="181" t="s">
        <v>725</v>
      </c>
      <c r="B18" s="182" t="str">
        <f ca="1">IF(LEN(A18)=0,"",INDEX('Smelter Look-up'!$A:$A,MATCH($A18,'Smelter Look-up'!$E:$E,0)))</f>
        <v>Gold</v>
      </c>
      <c r="C18" s="186" t="str">
        <f ca="1">IF(LEN(A18)=0,"",INDEX('Smelter Look-up'!$C:$C,MATCH($A18,'Smelter Look-up'!$E:$E,0)))</f>
        <v>Sumitomo Metal Mining Co., Ltd.</v>
      </c>
      <c r="D18" s="230"/>
      <c r="E18" s="182" t="str">
        <f ca="1">IF(ISERROR($V18),"",OFFSET('Smelter Look-up'!$D$4,$V18-4,0)&amp;"")</f>
        <v>JAPAN</v>
      </c>
      <c r="F18" s="182" t="str">
        <f ca="1">IF(ISERROR($V18),"",OFFSET('Smelter Look-up'!$E$4,$V18-4,0))</f>
        <v>CID001798</v>
      </c>
      <c r="G18" s="182" t="str">
        <f ca="1">IF(C18=$X$4,IF(ISERROR($V18),"Enter smelter details","RMI"),IF(ISERROR($V18),"",OFFSET('Smelter Look-up'!$F$4,$V18-4,0)))</f>
        <v>RMI</v>
      </c>
      <c r="H18" s="183">
        <f ca="1">IF(ISERROR($V18),"",OFFSET('Smelter Look-up'!$G$4,$V18-4,0))</f>
        <v>0</v>
      </c>
      <c r="I18" s="184" t="str">
        <f ca="1">IF(ISERROR($V18),"",OFFSET('Smelter Look-up'!$H$4,$V18-4,0))</f>
        <v>Saijo</v>
      </c>
      <c r="J18" s="184" t="str">
        <f ca="1">IF(ISERROR($V18),"",OFFSET('Smelter Look-up'!$I$4,$V18-4,0))</f>
        <v>Ehime</v>
      </c>
      <c r="K18" s="224"/>
      <c r="L18" s="224"/>
      <c r="M18" s="224"/>
      <c r="N18" s="224" t="s">
        <v>15880</v>
      </c>
      <c r="O18" s="224" t="s">
        <v>15881</v>
      </c>
      <c r="P18" s="185" t="s">
        <v>485</v>
      </c>
      <c r="Q18" s="225" t="s">
        <v>15859</v>
      </c>
      <c r="R18" s="182" t="str">
        <f ca="1">IF(ISERROR($V18),"",OFFSET('Smelter Look-up'!$C$4,$V18-4,0)&amp;"")</f>
        <v>Sumitomo Metal Mining Co., Ltd.</v>
      </c>
      <c r="S18" s="181" t="str">
        <f t="shared" ca="1" si="2"/>
        <v>JP</v>
      </c>
      <c r="T18" s="181" t="str">
        <f ca="1">IF(B18="","",IF(ISERROR(MATCH($J18,SorP!$B$1:$B$6226,0)),"",INDIRECT("'SorP'!$A$"&amp;MATCH($S18&amp;$J18,SorP!C:C,0))))</f>
        <v>JP-38</v>
      </c>
      <c r="U18" s="201"/>
      <c r="V18" s="226">
        <f ca="1">IF(C18="",NA(),IF(OR(C18="Smelter not listed",C18="Smelter not yet identified"),MATCH($B18&amp;$D18,'Smelter Look-up'!$J:$J,0),MATCH($B18&amp;$C18,'Smelter Look-up'!$J:$J,0)))</f>
        <v>276</v>
      </c>
      <c r="X18" s="227">
        <f t="shared" ca="1" si="3"/>
        <v>0</v>
      </c>
      <c r="AB18" s="228" t="str">
        <f t="shared" ca="1" si="4"/>
        <v>GoldSumitomo Metal Mining Co., Ltd.</v>
      </c>
    </row>
    <row r="19" spans="1:28" s="227" customFormat="1" ht="33.5" customHeight="1">
      <c r="A19" s="181" t="s">
        <v>726</v>
      </c>
      <c r="B19" s="182" t="str">
        <f ca="1">IF(LEN(A19)=0,"",INDEX('Smelter Look-up'!$A:$A,MATCH($A19,'Smelter Look-up'!$E:$E,0)))</f>
        <v>Gold</v>
      </c>
      <c r="C19" s="186" t="str">
        <f ca="1">IF(LEN(A19)=0,"",INDEX('Smelter Look-up'!$C:$C,MATCH($A19,'Smelter Look-up'!$E:$E,0)))</f>
        <v>Tanaka Kikinzoku Kogyo K.K.</v>
      </c>
      <c r="D19" s="230"/>
      <c r="E19" s="182" t="str">
        <f ca="1">IF(ISERROR($V19),"",OFFSET('Smelter Look-up'!$D$4,$V19-4,0)&amp;"")</f>
        <v>JAPAN</v>
      </c>
      <c r="F19" s="182" t="str">
        <f ca="1">IF(ISERROR($V19),"",OFFSET('Smelter Look-up'!$E$4,$V19-4,0))</f>
        <v>CID001875</v>
      </c>
      <c r="G19" s="182" t="str">
        <f ca="1">IF(C19=$X$4,IF(ISERROR($V19),"Enter smelter details","RMI"),IF(ISERROR($V19),"",OFFSET('Smelter Look-up'!$F$4,$V19-4,0)))</f>
        <v>RMI</v>
      </c>
      <c r="H19" s="183">
        <f ca="1">IF(ISERROR($V19),"",OFFSET('Smelter Look-up'!$G$4,$V19-4,0))</f>
        <v>0</v>
      </c>
      <c r="I19" s="184" t="str">
        <f ca="1">IF(ISERROR($V19),"",OFFSET('Smelter Look-up'!$H$4,$V19-4,0))</f>
        <v>Hiratsuka</v>
      </c>
      <c r="J19" s="184" t="str">
        <f ca="1">IF(ISERROR($V19),"",OFFSET('Smelter Look-up'!$I$4,$V19-4,0))</f>
        <v>Kanagawa</v>
      </c>
      <c r="K19" s="224" t="s">
        <v>15882</v>
      </c>
      <c r="L19" s="224" t="s">
        <v>15883</v>
      </c>
      <c r="M19" s="224" t="s">
        <v>15884</v>
      </c>
      <c r="N19" s="224" t="s">
        <v>15855</v>
      </c>
      <c r="O19" s="224" t="s">
        <v>15855</v>
      </c>
      <c r="P19" s="185" t="s">
        <v>484</v>
      </c>
      <c r="Q19" s="225" t="s">
        <v>15859</v>
      </c>
      <c r="R19" s="182" t="str">
        <f ca="1">IF(ISERROR($V19),"",OFFSET('Smelter Look-up'!$C$4,$V19-4,0)&amp;"")</f>
        <v>Tanaka Kikinzoku Kogyo K.K.</v>
      </c>
      <c r="S19" s="181" t="str">
        <f t="shared" ca="1" si="2"/>
        <v>JP</v>
      </c>
      <c r="T19" s="181" t="str">
        <f ca="1">IF(B19="","",IF(ISERROR(MATCH($J19,SorP!$B$1:$B$6226,0)),"",INDIRECT("'SorP'!$A$"&amp;MATCH($S19&amp;$J19,SorP!C:C,0))))</f>
        <v>JP-14</v>
      </c>
      <c r="U19" s="201"/>
      <c r="V19" s="226">
        <f ca="1">IF(C19="",NA(),IF(OR(C19="Smelter not listed",C19="Smelter not yet identified"),MATCH($B19&amp;$D19,'Smelter Look-up'!$J:$J,0),MATCH($B19&amp;$C19,'Smelter Look-up'!$J:$J,0)))</f>
        <v>289</v>
      </c>
      <c r="X19" s="227">
        <f t="shared" ca="1" si="3"/>
        <v>0</v>
      </c>
      <c r="AB19" s="228" t="str">
        <f t="shared" ca="1" si="4"/>
        <v>GoldTanaka Kikinzoku Kogyo K.K.</v>
      </c>
    </row>
    <row r="20" spans="1:28" s="227" customFormat="1" ht="32.5" customHeight="1">
      <c r="A20" s="181" t="s">
        <v>729</v>
      </c>
      <c r="B20" s="182" t="str">
        <f ca="1">IF(LEN(A20)=0,"",INDEX('Smelter Look-up'!$A:$A,MATCH($A20,'Smelter Look-up'!$E:$E,0)))</f>
        <v>Gold</v>
      </c>
      <c r="C20" s="186" t="str">
        <f ca="1">IF(LEN(A20)=0,"",INDEX('Smelter Look-up'!$C:$C,MATCH($A20,'Smelter Look-up'!$E:$E,0)))</f>
        <v>Tokuriki Honten Co., Ltd.</v>
      </c>
      <c r="D20" s="230"/>
      <c r="E20" s="182" t="str">
        <f ca="1">IF(ISERROR($V20),"",OFFSET('Smelter Look-up'!$D$4,$V20-4,0)&amp;"")</f>
        <v>JAPAN</v>
      </c>
      <c r="F20" s="182" t="str">
        <f ca="1">IF(ISERROR($V20),"",OFFSET('Smelter Look-up'!$E$4,$V20-4,0))</f>
        <v>CID001938</v>
      </c>
      <c r="G20" s="182" t="str">
        <f ca="1">IF(C20=$X$4,IF(ISERROR($V20),"Enter smelter details","RMI"),IF(ISERROR($V20),"",OFFSET('Smelter Look-up'!$F$4,$V20-4,0)))</f>
        <v>RMI</v>
      </c>
      <c r="H20" s="183">
        <f ca="1">IF(ISERROR($V20),"",OFFSET('Smelter Look-up'!$G$4,$V20-4,0))</f>
        <v>0</v>
      </c>
      <c r="I20" s="184" t="str">
        <f ca="1">IF(ISERROR($V20),"",OFFSET('Smelter Look-up'!$H$4,$V20-4,0))</f>
        <v>Kuki</v>
      </c>
      <c r="J20" s="184" t="str">
        <f ca="1">IF(ISERROR($V20),"",OFFSET('Smelter Look-up'!$I$4,$V20-4,0))</f>
        <v>Saitama</v>
      </c>
      <c r="K20" s="224"/>
      <c r="L20" s="224"/>
      <c r="M20" s="224"/>
      <c r="N20" s="224" t="s">
        <v>15855</v>
      </c>
      <c r="O20" s="224" t="s">
        <v>15855</v>
      </c>
      <c r="P20" s="185" t="s">
        <v>484</v>
      </c>
      <c r="Q20" s="225" t="s">
        <v>15859</v>
      </c>
      <c r="R20" s="182" t="str">
        <f ca="1">IF(ISERROR($V20),"",OFFSET('Smelter Look-up'!$C$4,$V20-4,0)&amp;"")</f>
        <v>Tokuriki Honten Co., Ltd.</v>
      </c>
      <c r="S20" s="181" t="str">
        <f t="shared" ca="1" si="2"/>
        <v>JP</v>
      </c>
      <c r="T20" s="181" t="str">
        <f ca="1">IF(B20="","",IF(ISERROR(MATCH($J20,SorP!$B$1:$B$6226,0)),"",INDIRECT("'SorP'!$A$"&amp;MATCH($S20&amp;$J20,SorP!C:C,0))))</f>
        <v>JP-11</v>
      </c>
      <c r="U20" s="201"/>
      <c r="V20" s="226">
        <f ca="1">IF(C20="",NA(),IF(OR(C20="Smelter not listed",C20="Smelter not yet identified"),MATCH($B20&amp;$D20,'Smelter Look-up'!$J:$J,0),MATCH($B20&amp;$C20,'Smelter Look-up'!$J:$J,0)))</f>
        <v>294</v>
      </c>
      <c r="X20" s="227">
        <f t="shared" ca="1" si="3"/>
        <v>0</v>
      </c>
      <c r="AB20" s="228" t="str">
        <f t="shared" ca="1" si="4"/>
        <v>GoldTokuriki Honten Co., Ltd.</v>
      </c>
    </row>
    <row r="21" spans="1:28" s="227" customFormat="1" ht="25" customHeight="1">
      <c r="A21" s="181" t="s">
        <v>2261</v>
      </c>
      <c r="B21" s="182" t="str">
        <f ca="1">IF(LEN(A21)=0,"",INDEX('Smelter Look-up'!$A:$A,MATCH($A21,'Smelter Look-up'!$E:$E,0)))</f>
        <v>Tin</v>
      </c>
      <c r="C21" s="186" t="str">
        <f ca="1">IF(LEN(A21)=0,"",INDEX('Smelter Look-up'!$C:$C,MATCH($A21,'Smelter Look-up'!$E:$E,0)))</f>
        <v>Chenzhou Yunxiang Mining and Metallurgy Co., Ltd.</v>
      </c>
      <c r="D21" s="230"/>
      <c r="E21" s="182" t="str">
        <f ca="1">IF(ISERROR($V21),"",OFFSET('Smelter Look-up'!$D$4,$V21-4,0)&amp;"")</f>
        <v>CHINA</v>
      </c>
      <c r="F21" s="182" t="str">
        <f ca="1">IF(ISERROR($V21),"",OFFSET('Smelter Look-up'!$E$4,$V21-4,0))</f>
        <v>CID000228</v>
      </c>
      <c r="G21" s="182" t="str">
        <f ca="1">IF(C21=$X$4,IF(ISERROR($V21),"Enter smelter details","RMI"),IF(ISERROR($V21),"",OFFSET('Smelter Look-up'!$F$4,$V21-4,0)))</f>
        <v>RMI</v>
      </c>
      <c r="H21" s="183">
        <f ca="1">IF(ISERROR($V21),"",OFFSET('Smelter Look-up'!$G$4,$V21-4,0))</f>
        <v>0</v>
      </c>
      <c r="I21" s="184" t="str">
        <f ca="1">IF(ISERROR($V21),"",OFFSET('Smelter Look-up'!$H$4,$V21-4,0))</f>
        <v>Chenzhou</v>
      </c>
      <c r="J21" s="184" t="str">
        <f ca="1">IF(ISERROR($V21),"",OFFSET('Smelter Look-up'!$I$4,$V21-4,0))</f>
        <v>Hunan Sheng</v>
      </c>
      <c r="K21" s="224"/>
      <c r="L21" s="224"/>
      <c r="M21" s="224"/>
      <c r="N21" s="224"/>
      <c r="O21" s="224"/>
      <c r="P21" s="185"/>
      <c r="Q21" s="225"/>
      <c r="R21" s="182" t="str">
        <f ca="1">IF(ISERROR($V21),"",OFFSET('Smelter Look-up'!$C$4,$V21-4,0)&amp;"")</f>
        <v>Chenzhou Yunxiang Mining and Metallurgy Co., Ltd.</v>
      </c>
      <c r="S21" s="181" t="str">
        <f t="shared" ca="1" si="2"/>
        <v>CN</v>
      </c>
      <c r="T21" s="181" t="str">
        <f ca="1">IF(B21="","",IF(ISERROR(MATCH($J21,SorP!$B$1:$B$6226,0)),"",INDIRECT("'SorP'!$A$"&amp;MATCH($S21&amp;$J21,SorP!C:C,0))))</f>
        <v>CN-HN</v>
      </c>
      <c r="U21" s="201"/>
      <c r="V21" s="226">
        <f ca="1">IF(C21="",NA(),IF(OR(C21="Smelter not listed",C21="Smelter not yet identified"),MATCH($B21&amp;$D21,'Smelter Look-up'!$J:$J,0),MATCH($B21&amp;$C21,'Smelter Look-up'!$J:$J,0)))</f>
        <v>411</v>
      </c>
      <c r="X21" s="227">
        <f t="shared" ca="1" si="3"/>
        <v>0</v>
      </c>
      <c r="AB21" s="228" t="str">
        <f t="shared" ca="1" si="4"/>
        <v>TinChenzhou Yunxiang Mining and Metallurgy Co., Ltd.</v>
      </c>
    </row>
    <row r="22" spans="1:28" s="227" customFormat="1" ht="25" customHeight="1">
      <c r="A22" s="181" t="s">
        <v>758</v>
      </c>
      <c r="B22" s="182" t="str">
        <f ca="1">IF(LEN(A22)=0,"",INDEX('Smelter Look-up'!$A:$A,MATCH($A22,'Smelter Look-up'!$E:$E,0)))</f>
        <v>Tin</v>
      </c>
      <c r="C22" s="186" t="str">
        <f ca="1">IF(LEN(A22)=0,"",INDEX('Smelter Look-up'!$C:$C,MATCH($A22,'Smelter Look-up'!$E:$E,0)))</f>
        <v>Alpha</v>
      </c>
      <c r="D22" s="230"/>
      <c r="E22" s="182" t="str">
        <f ca="1">IF(ISERROR($V22),"",OFFSET('Smelter Look-up'!$D$4,$V22-4,0)&amp;"")</f>
        <v>UNITED STATES OF AMERICA</v>
      </c>
      <c r="F22" s="182" t="str">
        <f ca="1">IF(ISERROR($V22),"",OFFSET('Smelter Look-up'!$E$4,$V22-4,0))</f>
        <v>CID000292</v>
      </c>
      <c r="G22" s="182" t="str">
        <f ca="1">IF(C22=$X$4,IF(ISERROR($V22),"Enter smelter details","RMI"),IF(ISERROR($V22),"",OFFSET('Smelter Look-up'!$F$4,$V22-4,0)))</f>
        <v>RMI</v>
      </c>
      <c r="H22" s="183">
        <f ca="1">IF(ISERROR($V22),"",OFFSET('Smelter Look-up'!$G$4,$V22-4,0))</f>
        <v>0</v>
      </c>
      <c r="I22" s="184" t="str">
        <f ca="1">IF(ISERROR($V22),"",OFFSET('Smelter Look-up'!$H$4,$V22-4,0))</f>
        <v>Altoona</v>
      </c>
      <c r="J22" s="184" t="str">
        <f ca="1">IF(ISERROR($V22),"",OFFSET('Smelter Look-up'!$I$4,$V22-4,0))</f>
        <v>Pennsylvania</v>
      </c>
      <c r="K22" s="224"/>
      <c r="L22" s="224"/>
      <c r="M22" s="224"/>
      <c r="N22" s="224"/>
      <c r="O22" s="224"/>
      <c r="P22" s="185"/>
      <c r="Q22" s="225"/>
      <c r="R22" s="182" t="str">
        <f ca="1">IF(ISERROR($V22),"",OFFSET('Smelter Look-up'!$C$4,$V22-4,0)&amp;"")</f>
        <v>Alpha</v>
      </c>
      <c r="S22" s="181" t="str">
        <f t="shared" ca="1" si="2"/>
        <v>US</v>
      </c>
      <c r="T22" s="181" t="str">
        <f ca="1">IF(B22="","",IF(ISERROR(MATCH($J22,SorP!$B$1:$B$6226,0)),"",INDIRECT("'SorP'!$A$"&amp;MATCH($S22&amp;$J22,SorP!C:C,0))))</f>
        <v>US-PA</v>
      </c>
      <c r="U22" s="201"/>
      <c r="V22" s="226">
        <f ca="1">IF(C22="",NA(),IF(OR(C22="Smelter not listed",C22="Smelter not yet identified"),MATCH($B22&amp;$D22,'Smelter Look-up'!$J:$J,0),MATCH($B22&amp;$C22,'Smelter Look-up'!$J:$J,0)))</f>
        <v>400</v>
      </c>
      <c r="X22" s="227">
        <f t="shared" ca="1" si="3"/>
        <v>0</v>
      </c>
      <c r="AB22" s="228" t="str">
        <f t="shared" ca="1" si="4"/>
        <v>TinAlpha</v>
      </c>
    </row>
    <row r="23" spans="1:28" s="227" customFormat="1" ht="25" customHeight="1">
      <c r="A23" s="181" t="s">
        <v>15063</v>
      </c>
      <c r="B23" s="182" t="str">
        <f ca="1">IF(LEN(A23)=0,"",INDEX('Smelter Look-up'!$A:$A,MATCH($A23,'Smelter Look-up'!$E:$E,0)))</f>
        <v>Tin</v>
      </c>
      <c r="C23" s="186" t="str">
        <f ca="1">IF(LEN(A23)=0,"",INDEX('Smelter Look-up'!$C:$C,MATCH($A23,'Smelter Look-up'!$E:$E,0)))</f>
        <v>PT Aries Kencana Sejahtera</v>
      </c>
      <c r="D23" s="230"/>
      <c r="E23" s="182" t="str">
        <f ca="1">IF(ISERROR($V23),"",OFFSET('Smelter Look-up'!$D$4,$V23-4,0)&amp;"")</f>
        <v>INDONESIA</v>
      </c>
      <c r="F23" s="182" t="str">
        <f ca="1">IF(ISERROR($V23),"",OFFSET('Smelter Look-up'!$E$4,$V23-4,0))</f>
        <v>CID000309</v>
      </c>
      <c r="G23" s="182" t="str">
        <f ca="1">IF(C23=$X$4,IF(ISERROR($V23),"Enter smelter details","RMI"),IF(ISERROR($V23),"",OFFSET('Smelter Look-up'!$F$4,$V23-4,0)))</f>
        <v>RMI</v>
      </c>
      <c r="H23" s="183">
        <f ca="1">IF(ISERROR($V23),"",OFFSET('Smelter Look-up'!$G$4,$V23-4,0))</f>
        <v>0</v>
      </c>
      <c r="I23" s="184" t="str">
        <f ca="1">IF(ISERROR($V23),"",OFFSET('Smelter Look-up'!$H$4,$V23-4,0))</f>
        <v>Pemali</v>
      </c>
      <c r="J23" s="184" t="str">
        <f ca="1">IF(ISERROR($V23),"",OFFSET('Smelter Look-up'!$I$4,$V23-4,0))</f>
        <v>Kepulauan Bangka Belitung</v>
      </c>
      <c r="K23" s="224"/>
      <c r="L23" s="224"/>
      <c r="M23" s="224"/>
      <c r="N23" s="224"/>
      <c r="O23" s="224"/>
      <c r="P23" s="185"/>
      <c r="Q23" s="225"/>
      <c r="R23" s="182" t="str">
        <f ca="1">IF(ISERROR($V23),"",OFFSET('Smelter Look-up'!$C$4,$V23-4,0)&amp;"")</f>
        <v>PT Aries Kencana Sejahtera</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503</v>
      </c>
      <c r="X23" s="227">
        <f t="shared" ca="1" si="3"/>
        <v>0</v>
      </c>
      <c r="AB23" s="228" t="str">
        <f t="shared" ca="1" si="4"/>
        <v>TinPT Aries Kencana Sejahtera</v>
      </c>
    </row>
    <row r="24" spans="1:28" s="227" customFormat="1" ht="25" customHeight="1">
      <c r="A24" s="181" t="s">
        <v>1398</v>
      </c>
      <c r="B24" s="182" t="str">
        <f ca="1">IF(LEN(A24)=0,"",INDEX('Smelter Look-up'!$A:$A,MATCH($A24,'Smelter Look-up'!$E:$E,0)))</f>
        <v>Tin</v>
      </c>
      <c r="C24" s="186" t="str">
        <f ca="1">IF(LEN(A24)=0,"",INDEX('Smelter Look-up'!$C:$C,MATCH($A24,'Smelter Look-up'!$E:$E,0)))</f>
        <v>Dowa</v>
      </c>
      <c r="D24" s="230"/>
      <c r="E24" s="182" t="str">
        <f ca="1">IF(ISERROR($V24),"",OFFSET('Smelter Look-up'!$D$4,$V24-4,0)&amp;"")</f>
        <v>JAPAN</v>
      </c>
      <c r="F24" s="182" t="str">
        <f ca="1">IF(ISERROR($V24),"",OFFSET('Smelter Look-up'!$E$4,$V24-4,0))</f>
        <v>CID000402</v>
      </c>
      <c r="G24" s="182" t="str">
        <f ca="1">IF(C24=$X$4,IF(ISERROR($V24),"Enter smelter details","RMI"),IF(ISERROR($V24),"",OFFSET('Smelter Look-up'!$F$4,$V24-4,0)))</f>
        <v>RMI</v>
      </c>
      <c r="H24" s="183">
        <f ca="1">IF(ISERROR($V24),"",OFFSET('Smelter Look-up'!$G$4,$V24-4,0))</f>
        <v>0</v>
      </c>
      <c r="I24" s="184" t="str">
        <f ca="1">IF(ISERROR($V24),"",OFFSET('Smelter Look-up'!$H$4,$V24-4,0))</f>
        <v>Kosaka</v>
      </c>
      <c r="J24" s="184" t="str">
        <f ca="1">IF(ISERROR($V24),"",OFFSET('Smelter Look-up'!$I$4,$V24-4,0))</f>
        <v>Akita</v>
      </c>
      <c r="K24" s="224"/>
      <c r="L24" s="224"/>
      <c r="M24" s="224"/>
      <c r="N24" s="224" t="s">
        <v>15921</v>
      </c>
      <c r="O24" s="224" t="s">
        <v>15921</v>
      </c>
      <c r="P24" s="185" t="s">
        <v>484</v>
      </c>
      <c r="Q24" s="225"/>
      <c r="R24" s="182" t="str">
        <f ca="1">IF(ISERROR($V24),"",OFFSET('Smelter Look-up'!$C$4,$V24-4,0)&amp;"")</f>
        <v>Dowa</v>
      </c>
      <c r="S24" s="181" t="str">
        <f t="shared" ca="1" si="2"/>
        <v>JP</v>
      </c>
      <c r="T24" s="181" t="str">
        <f ca="1">IF(B24="","",IF(ISERROR(MATCH($J24,SorP!$B$1:$B$6226,0)),"",INDIRECT("'SorP'!$A$"&amp;MATCH($S24&amp;$J24,SorP!C:C,0))))</f>
        <v>JP-05</v>
      </c>
      <c r="U24" s="201"/>
      <c r="V24" s="226">
        <f ca="1">IF(C24="",NA(),IF(OR(C24="Smelter not listed",C24="Smelter not yet identified"),MATCH($B24&amp;$D24,'Smelter Look-up'!$J:$J,0),MATCH($B24&amp;$C24,'Smelter Look-up'!$J:$J,0)))</f>
        <v>429</v>
      </c>
      <c r="X24" s="227">
        <f t="shared" ca="1" si="3"/>
        <v>0</v>
      </c>
      <c r="AB24" s="228" t="str">
        <f t="shared" ca="1" si="4"/>
        <v>TinDowa</v>
      </c>
    </row>
    <row r="25" spans="1:28" s="227" customFormat="1" ht="25" customHeight="1">
      <c r="A25" s="181" t="s">
        <v>759</v>
      </c>
      <c r="B25" s="182" t="str">
        <f ca="1">IF(LEN(A25)=0,"",INDEX('Smelter Look-up'!$A:$A,MATCH($A25,'Smelter Look-up'!$E:$E,0)))</f>
        <v>Tin</v>
      </c>
      <c r="C25" s="186" t="str">
        <f ca="1">IF(LEN(A25)=0,"",INDEX('Smelter Look-up'!$C:$C,MATCH($A25,'Smelter Look-up'!$E:$E,0)))</f>
        <v>EM Vinto</v>
      </c>
      <c r="D25" s="230"/>
      <c r="E25" s="182" t="str">
        <f ca="1">IF(ISERROR($V25),"",OFFSET('Smelter Look-up'!$D$4,$V25-4,0)&amp;"")</f>
        <v>BOLIVIA (PLURINATIONAL STATE OF)</v>
      </c>
      <c r="F25" s="182" t="str">
        <f ca="1">IF(ISERROR($V25),"",OFFSET('Smelter Look-up'!$E$4,$V25-4,0))</f>
        <v>CID000438</v>
      </c>
      <c r="G25" s="182" t="str">
        <f ca="1">IF(C25=$X$4,IF(ISERROR($V25),"Enter smelter details","RMI"),IF(ISERROR($V25),"",OFFSET('Smelter Look-up'!$F$4,$V25-4,0)))</f>
        <v>RMI</v>
      </c>
      <c r="H25" s="183">
        <f ca="1">IF(ISERROR($V25),"",OFFSET('Smelter Look-up'!$G$4,$V25-4,0))</f>
        <v>0</v>
      </c>
      <c r="I25" s="184" t="str">
        <f ca="1">IF(ISERROR($V25),"",OFFSET('Smelter Look-up'!$H$4,$V25-4,0))</f>
        <v>Oruro</v>
      </c>
      <c r="J25" s="184" t="str">
        <f ca="1">IF(ISERROR($V25),"",OFFSET('Smelter Look-up'!$I$4,$V25-4,0))</f>
        <v>Oruro</v>
      </c>
      <c r="K25" s="224"/>
      <c r="L25" s="224"/>
      <c r="M25" s="224"/>
      <c r="N25" s="224"/>
      <c r="O25" s="224"/>
      <c r="P25" s="185"/>
      <c r="Q25" s="225"/>
      <c r="R25" s="182" t="str">
        <f ca="1">IF(ISERROR($V25),"",OFFSET('Smelter Look-up'!$C$4,$V25-4,0)&amp;"")</f>
        <v>EM Vinto</v>
      </c>
      <c r="S25" s="181" t="str">
        <f t="shared" ca="1" si="2"/>
        <v>BO</v>
      </c>
      <c r="T25" s="181" t="str">
        <f ca="1">IF(B25="","",IF(ISERROR(MATCH($J25,SorP!$B$1:$B$6226,0)),"",INDIRECT("'SorP'!$A$"&amp;MATCH($S25&amp;$J25,SorP!C:C,0))))</f>
        <v>BO-O</v>
      </c>
      <c r="U25" s="201"/>
      <c r="V25" s="226">
        <f ca="1">IF(C25="",NA(),IF(OR(C25="Smelter not listed",C25="Smelter not yet identified"),MATCH($B25&amp;$D25,'Smelter Look-up'!$J:$J,0),MATCH($B25&amp;$C25,'Smelter Look-up'!$J:$J,0)))</f>
        <v>433</v>
      </c>
      <c r="X25" s="227">
        <f t="shared" ca="1" si="3"/>
        <v>0</v>
      </c>
      <c r="AB25" s="228" t="str">
        <f t="shared" ca="1" si="4"/>
        <v>TinEM Vinto</v>
      </c>
    </row>
    <row r="26" spans="1:28" s="227" customFormat="1" ht="50.5" customHeight="1">
      <c r="A26" s="181" t="s">
        <v>761</v>
      </c>
      <c r="B26" s="182" t="str">
        <f ca="1">IF(LEN(A26)=0,"",INDEX('Smelter Look-up'!$A:$A,MATCH($A26,'Smelter Look-up'!$E:$E,0)))</f>
        <v>Tin</v>
      </c>
      <c r="C26" s="186" t="str">
        <f ca="1">IF(LEN(A26)=0,"",INDEX('Smelter Look-up'!$C:$C,MATCH($A26,'Smelter Look-up'!$E:$E,0)))</f>
        <v>Fenix Metals</v>
      </c>
      <c r="D26" s="230"/>
      <c r="E26" s="182" t="str">
        <f ca="1">IF(ISERROR($V26),"",OFFSET('Smelter Look-up'!$D$4,$V26-4,0)&amp;"")</f>
        <v>POLAND</v>
      </c>
      <c r="F26" s="182" t="str">
        <f ca="1">IF(ISERROR($V26),"",OFFSET('Smelter Look-up'!$E$4,$V26-4,0))</f>
        <v>CID000468</v>
      </c>
      <c r="G26" s="182" t="str">
        <f ca="1">IF(C26=$X$4,IF(ISERROR($V26),"Enter smelter details","RMI"),IF(ISERROR($V26),"",OFFSET('Smelter Look-up'!$F$4,$V26-4,0)))</f>
        <v>RMI</v>
      </c>
      <c r="H26" s="183">
        <f ca="1">IF(ISERROR($V26),"",OFFSET('Smelter Look-up'!$G$4,$V26-4,0))</f>
        <v>0</v>
      </c>
      <c r="I26" s="184" t="str">
        <f ca="1">IF(ISERROR($V26),"",OFFSET('Smelter Look-up'!$H$4,$V26-4,0))</f>
        <v>Chmielów</v>
      </c>
      <c r="J26" s="184" t="str">
        <f ca="1">IF(ISERROR($V26),"",OFFSET('Smelter Look-up'!$I$4,$V26-4,0))</f>
        <v>Podkarpackie</v>
      </c>
      <c r="K26" s="224"/>
      <c r="L26" s="224" t="s">
        <v>15887</v>
      </c>
      <c r="M26" s="224"/>
      <c r="N26" s="224" t="s">
        <v>15855</v>
      </c>
      <c r="O26" s="224"/>
      <c r="P26" s="185" t="s">
        <v>484</v>
      </c>
      <c r="Q26" s="225" t="s">
        <v>15888</v>
      </c>
      <c r="R26" s="182" t="str">
        <f ca="1">IF(ISERROR($V26),"",OFFSET('Smelter Look-up'!$C$4,$V26-4,0)&amp;"")</f>
        <v>Fenix Metals</v>
      </c>
      <c r="S26" s="181" t="str">
        <f t="shared" ca="1" si="2"/>
        <v>PL</v>
      </c>
      <c r="T26" s="181" t="str">
        <f ca="1">IF(B26="","",IF(ISERROR(MATCH($J26,SorP!$B$1:$B$6226,0)),"",INDIRECT("'SorP'!$A$"&amp;MATCH($S26&amp;$J26,SorP!C:C,0))))</f>
        <v>PL-18</v>
      </c>
      <c r="U26" s="201"/>
      <c r="V26" s="226">
        <f ca="1">IF(C26="",NA(),IF(OR(C26="Smelter not listed",C26="Smelter not yet identified"),MATCH($B26&amp;$D26,'Smelter Look-up'!$J:$J,0),MATCH($B26&amp;$C26,'Smelter Look-up'!$J:$J,0)))</f>
        <v>442</v>
      </c>
      <c r="X26" s="227">
        <f t="shared" ca="1" si="3"/>
        <v>0</v>
      </c>
      <c r="AB26" s="228" t="str">
        <f t="shared" ca="1" si="4"/>
        <v>TinFenix Metals</v>
      </c>
    </row>
    <row r="27" spans="1:28" s="227" customFormat="1" ht="25" customHeight="1">
      <c r="A27" s="181" t="s">
        <v>762</v>
      </c>
      <c r="B27" s="182" t="str">
        <f ca="1">IF(LEN(A27)=0,"",INDEX('Smelter Look-up'!$A:$A,MATCH($A27,'Smelter Look-up'!$E:$E,0)))</f>
        <v>Tin</v>
      </c>
      <c r="C27" s="186" t="str">
        <f ca="1">IF(LEN(A27)=0,"",INDEX('Smelter Look-up'!$C:$C,MATCH($A27,'Smelter Look-up'!$E:$E,0)))</f>
        <v>Gejiu Non-Ferrous Metal Processing Co., Ltd.</v>
      </c>
      <c r="D27" s="230"/>
      <c r="E27" s="182" t="str">
        <f ca="1">IF(ISERROR($V27),"",OFFSET('Smelter Look-up'!$D$4,$V27-4,0)&amp;"")</f>
        <v>CHINA</v>
      </c>
      <c r="F27" s="182" t="str">
        <f ca="1">IF(ISERROR($V27),"",OFFSET('Smelter Look-up'!$E$4,$V27-4,0))</f>
        <v>CID000538</v>
      </c>
      <c r="G27" s="182" t="str">
        <f ca="1">IF(C27=$X$4,IF(ISERROR($V27),"Enter smelter details","RMI"),IF(ISERROR($V27),"",OFFSET('Smelter Look-up'!$F$4,$V27-4,0)))</f>
        <v>RMI</v>
      </c>
      <c r="H27" s="183">
        <f ca="1">IF(ISERROR($V27),"",OFFSET('Smelter Look-up'!$G$4,$V27-4,0))</f>
        <v>0</v>
      </c>
      <c r="I27" s="184" t="str">
        <f ca="1">IF(ISERROR($V27),"",OFFSET('Smelter Look-up'!$H$4,$V27-4,0))</f>
        <v>Gejiu</v>
      </c>
      <c r="J27" s="184" t="str">
        <f ca="1">IF(ISERROR($V27),"",OFFSET('Smelter Look-up'!$I$4,$V27-4,0))</f>
        <v>Yunnan Sheng</v>
      </c>
      <c r="K27" s="224"/>
      <c r="L27" s="224"/>
      <c r="M27" s="224"/>
      <c r="N27" s="224"/>
      <c r="O27" s="224"/>
      <c r="P27" s="185"/>
      <c r="Q27" s="225"/>
      <c r="R27" s="182" t="str">
        <f ca="1">IF(ISERROR($V27),"",OFFSET('Smelter Look-up'!$C$4,$V27-4,0)&amp;"")</f>
        <v>Gejiu Non-Ferrous Metal Processing Co., Ltd.</v>
      </c>
      <c r="S27" s="181" t="str">
        <f t="shared" ca="1" si="2"/>
        <v>CN</v>
      </c>
      <c r="T27" s="181" t="str">
        <f ca="1">IF(B27="","",IF(ISERROR(MATCH($J27,SorP!$B$1:$B$6226,0)),"",INDIRECT("'SorP'!$A$"&amp;MATCH($S27&amp;$J27,SorP!C:C,0))))</f>
        <v>CN-YN</v>
      </c>
      <c r="U27" s="201"/>
      <c r="V27" s="226">
        <f ca="1">IF(C27="",NA(),IF(OR(C27="Smelter not listed",C27="Smelter not yet identified"),MATCH($B27&amp;$D27,'Smelter Look-up'!$J:$J,0),MATCH($B27&amp;$C27,'Smelter Look-up'!$J:$J,0)))</f>
        <v>448</v>
      </c>
      <c r="X27" s="227">
        <f t="shared" ca="1" si="3"/>
        <v>0</v>
      </c>
      <c r="AB27" s="228" t="str">
        <f t="shared" ca="1" si="4"/>
        <v>TinGejiu Non-Ferrous Metal Processing Co., Ltd.</v>
      </c>
    </row>
    <row r="28" spans="1:28" s="227" customFormat="1" ht="25" customHeight="1">
      <c r="A28" s="181" t="s">
        <v>765</v>
      </c>
      <c r="B28" s="182" t="str">
        <f ca="1">IF(LEN(A28)=0,"",INDEX('Smelter Look-up'!$A:$A,MATCH($A28,'Smelter Look-up'!$E:$E,0)))</f>
        <v>Tin</v>
      </c>
      <c r="C28" s="186" t="str">
        <f ca="1">IF(LEN(A28)=0,"",INDEX('Smelter Look-up'!$C:$C,MATCH($A28,'Smelter Look-up'!$E:$E,0)))</f>
        <v>China Tin Group Co., Ltd.</v>
      </c>
      <c r="D28" s="230"/>
      <c r="E28" s="182" t="str">
        <f ca="1">IF(ISERROR($V28),"",OFFSET('Smelter Look-up'!$D$4,$V28-4,0)&amp;"")</f>
        <v>CHINA</v>
      </c>
      <c r="F28" s="182" t="str">
        <f ca="1">IF(ISERROR($V28),"",OFFSET('Smelter Look-up'!$E$4,$V28-4,0))</f>
        <v>CID001070</v>
      </c>
      <c r="G28" s="182" t="str">
        <f ca="1">IF(C28=$X$4,IF(ISERROR($V28),"Enter smelter details","RMI"),IF(ISERROR($V28),"",OFFSET('Smelter Look-up'!$F$4,$V28-4,0)))</f>
        <v>RMI</v>
      </c>
      <c r="H28" s="183">
        <f ca="1">IF(ISERROR($V28),"",OFFSET('Smelter Look-up'!$G$4,$V28-4,0))</f>
        <v>0</v>
      </c>
      <c r="I28" s="184" t="str">
        <f ca="1">IF(ISERROR($V28),"",OFFSET('Smelter Look-up'!$H$4,$V28-4,0))</f>
        <v>Laibin</v>
      </c>
      <c r="J28" s="184" t="str">
        <f ca="1">IF(ISERROR($V28),"",OFFSET('Smelter Look-up'!$I$4,$V28-4,0))</f>
        <v>Guangxi Zhuangzu Zizhiqu</v>
      </c>
      <c r="K28" s="224"/>
      <c r="L28" s="224"/>
      <c r="M28" s="224"/>
      <c r="N28" s="224"/>
      <c r="O28" s="224"/>
      <c r="P28" s="185"/>
      <c r="Q28" s="225"/>
      <c r="R28" s="182" t="str">
        <f ca="1">IF(ISERROR($V28),"",OFFSET('Smelter Look-up'!$C$4,$V28-4,0)&amp;"")</f>
        <v>China Tin Group Co., Ltd.</v>
      </c>
      <c r="S28" s="181" t="str">
        <f t="shared" ca="1" si="2"/>
        <v>CN</v>
      </c>
      <c r="T28" s="181" t="str">
        <f ca="1">IF(B28="","",IF(ISERROR(MATCH($J28,SorP!$B$1:$B$6226,0)),"",INDIRECT("'SorP'!$A$"&amp;MATCH($S28&amp;$J28,SorP!C:C,0))))</f>
        <v>CN-GX</v>
      </c>
      <c r="U28" s="201"/>
      <c r="V28" s="226">
        <f ca="1">IF(C28="",NA(),IF(OR(C28="Smelter not listed",C28="Smelter not yet identified"),MATCH($B28&amp;$D28,'Smelter Look-up'!$J:$J,0),MATCH($B28&amp;$C28,'Smelter Look-up'!$J:$J,0)))</f>
        <v>414</v>
      </c>
      <c r="X28" s="227">
        <f t="shared" ca="1" si="3"/>
        <v>0</v>
      </c>
      <c r="AB28" s="228" t="str">
        <f t="shared" ca="1" si="4"/>
        <v>TinChina Tin Group Co., Ltd.</v>
      </c>
    </row>
    <row r="29" spans="1:28" s="227" customFormat="1" ht="25" customHeight="1">
      <c r="A29" s="181" t="s">
        <v>766</v>
      </c>
      <c r="B29" s="182" t="str">
        <f ca="1">IF(LEN(A29)=0,"",INDEX('Smelter Look-up'!$A:$A,MATCH($A29,'Smelter Look-up'!$E:$E,0)))</f>
        <v>Tin</v>
      </c>
      <c r="C29" s="186" t="str">
        <f ca="1">IF(LEN(A29)=0,"",INDEX('Smelter Look-up'!$C:$C,MATCH($A29,'Smelter Look-up'!$E:$E,0)))</f>
        <v>Malaysia Smelting Corporation (MSC)</v>
      </c>
      <c r="D29" s="230"/>
      <c r="E29" s="182" t="str">
        <f ca="1">IF(ISERROR($V29),"",OFFSET('Smelter Look-up'!$D$4,$V29-4,0)&amp;"")</f>
        <v>MALAYSIA</v>
      </c>
      <c r="F29" s="182" t="str">
        <f ca="1">IF(ISERROR($V29),"",OFFSET('Smelter Look-up'!$E$4,$V29-4,0))</f>
        <v>CID001105</v>
      </c>
      <c r="G29" s="182" t="str">
        <f ca="1">IF(C29=$X$4,IF(ISERROR($V29),"Enter smelter details","RMI"),IF(ISERROR($V29),"",OFFSET('Smelter Look-up'!$F$4,$V29-4,0)))</f>
        <v>RMI</v>
      </c>
      <c r="H29" s="183">
        <f ca="1">IF(ISERROR($V29),"",OFFSET('Smelter Look-up'!$G$4,$V29-4,0))</f>
        <v>0</v>
      </c>
      <c r="I29" s="184" t="str">
        <f ca="1">IF(ISERROR($V29),"",OFFSET('Smelter Look-up'!$H$4,$V29-4,0))</f>
        <v>Butterworth</v>
      </c>
      <c r="J29" s="184" t="str">
        <f ca="1">IF(ISERROR($V29),"",OFFSET('Smelter Look-up'!$I$4,$V29-4,0))</f>
        <v>Pulau Pinang</v>
      </c>
      <c r="K29" s="224"/>
      <c r="L29" s="224" t="s">
        <v>15889</v>
      </c>
      <c r="M29" s="224"/>
      <c r="N29" s="224" t="s">
        <v>15890</v>
      </c>
      <c r="O29" s="224" t="s">
        <v>15891</v>
      </c>
      <c r="P29" s="185" t="s">
        <v>485</v>
      </c>
      <c r="Q29" s="225"/>
      <c r="R29" s="182" t="str">
        <f ca="1">IF(ISERROR($V29),"",OFFSET('Smelter Look-up'!$C$4,$V29-4,0)&amp;"")</f>
        <v>Malaysia Smelting Corporation (MSC)</v>
      </c>
      <c r="S29" s="181" t="str">
        <f t="shared" ca="1" si="2"/>
        <v>MY</v>
      </c>
      <c r="T29" s="181" t="str">
        <f ca="1">IF(B29="","",IF(ISERROR(MATCH($J29,SorP!$B$1:$B$6226,0)),"",INDIRECT("'SorP'!$A$"&amp;MATCH($S29&amp;$J29,SorP!C:C,0))))</f>
        <v>MY-07</v>
      </c>
      <c r="U29" s="201"/>
      <c r="V29" s="226">
        <f ca="1">IF(C29="",NA(),IF(OR(C29="Smelter not listed",C29="Smelter not yet identified"),MATCH($B29&amp;$D29,'Smelter Look-up'!$J:$J,0),MATCH($B29&amp;$C29,'Smelter Look-up'!$J:$J,0)))</f>
        <v>474</v>
      </c>
      <c r="X29" s="227">
        <f t="shared" ca="1" si="3"/>
        <v>0</v>
      </c>
      <c r="AB29" s="228" t="str">
        <f t="shared" ca="1" si="4"/>
        <v>TinMalaysia Smelting Corporation (MSC)</v>
      </c>
    </row>
    <row r="30" spans="1:28" s="227" customFormat="1" ht="25" customHeight="1">
      <c r="A30" s="181" t="s">
        <v>1767</v>
      </c>
      <c r="B30" s="182" t="str">
        <f ca="1">IF(LEN(A30)=0,"",INDEX('Smelter Look-up'!$A:$A,MATCH($A30,'Smelter Look-up'!$E:$E,0)))</f>
        <v>Tin</v>
      </c>
      <c r="C30" s="186" t="str">
        <f ca="1">IF(LEN(A30)=0,"",INDEX('Smelter Look-up'!$C:$C,MATCH($A30,'Smelter Look-up'!$E:$E,0)))</f>
        <v>Metallic Resources, Inc.</v>
      </c>
      <c r="D30" s="230"/>
      <c r="E30" s="182" t="str">
        <f ca="1">IF(ISERROR($V30),"",OFFSET('Smelter Look-up'!$D$4,$V30-4,0)&amp;"")</f>
        <v>UNITED STATES OF AMERICA</v>
      </c>
      <c r="F30" s="182" t="str">
        <f ca="1">IF(ISERROR($V30),"",OFFSET('Smelter Look-up'!$E$4,$V30-4,0))</f>
        <v>CID001142</v>
      </c>
      <c r="G30" s="182" t="str">
        <f ca="1">IF(C30=$X$4,IF(ISERROR($V30),"Enter smelter details","RMI"),IF(ISERROR($V30),"",OFFSET('Smelter Look-up'!$F$4,$V30-4,0)))</f>
        <v>RMI</v>
      </c>
      <c r="H30" s="183">
        <f ca="1">IF(ISERROR($V30),"",OFFSET('Smelter Look-up'!$G$4,$V30-4,0))</f>
        <v>0</v>
      </c>
      <c r="I30" s="184" t="str">
        <f ca="1">IF(ISERROR($V30),"",OFFSET('Smelter Look-up'!$H$4,$V30-4,0))</f>
        <v>Twinsburg</v>
      </c>
      <c r="J30" s="184" t="str">
        <f ca="1">IF(ISERROR($V30),"",OFFSET('Smelter Look-up'!$I$4,$V30-4,0))</f>
        <v>Ohio</v>
      </c>
      <c r="K30" s="224"/>
      <c r="L30" s="224"/>
      <c r="M30" s="224"/>
      <c r="N30" s="224"/>
      <c r="O30" s="224"/>
      <c r="P30" s="185"/>
      <c r="Q30" s="225"/>
      <c r="R30" s="182" t="str">
        <f ca="1">IF(ISERROR($V30),"",OFFSET('Smelter Look-up'!$C$4,$V30-4,0)&amp;"")</f>
        <v>Metallic Resources, Inc.</v>
      </c>
      <c r="S30" s="181" t="str">
        <f t="shared" ca="1" si="2"/>
        <v>US</v>
      </c>
      <c r="T30" s="181" t="str">
        <f ca="1">IF(B30="","",IF(ISERROR(MATCH($J30,SorP!$B$1:$B$6226,0)),"",INDIRECT("'SorP'!$A$"&amp;MATCH($S30&amp;$J30,SorP!C:C,0))))</f>
        <v>US-OH</v>
      </c>
      <c r="U30" s="201"/>
      <c r="V30" s="226">
        <f ca="1">IF(C30="",NA(),IF(OR(C30="Smelter not listed",C30="Smelter not yet identified"),MATCH($B30&amp;$D30,'Smelter Look-up'!$J:$J,0),MATCH($B30&amp;$C30,'Smelter Look-up'!$J:$J,0)))</f>
        <v>479</v>
      </c>
      <c r="X30" s="227">
        <f t="shared" ca="1" si="3"/>
        <v>0</v>
      </c>
      <c r="AB30" s="228" t="str">
        <f t="shared" ca="1" si="4"/>
        <v>TinMetallic Resources, Inc.</v>
      </c>
    </row>
    <row r="31" spans="1:28" s="227" customFormat="1" ht="25" customHeight="1">
      <c r="A31" s="181" t="s">
        <v>767</v>
      </c>
      <c r="B31" s="182" t="str">
        <f ca="1">IF(LEN(A31)=0,"",INDEX('Smelter Look-up'!$A:$A,MATCH($A31,'Smelter Look-up'!$E:$E,0)))</f>
        <v>Tin</v>
      </c>
      <c r="C31" s="186" t="str">
        <f ca="1">IF(LEN(A31)=0,"",INDEX('Smelter Look-up'!$C:$C,MATCH($A31,'Smelter Look-up'!$E:$E,0)))</f>
        <v>Mineracao Taboca S.A.</v>
      </c>
      <c r="D31" s="230"/>
      <c r="E31" s="182" t="str">
        <f ca="1">IF(ISERROR($V31),"",OFFSET('Smelter Look-up'!$D$4,$V31-4,0)&amp;"")</f>
        <v>BRAZIL</v>
      </c>
      <c r="F31" s="182" t="str">
        <f ca="1">IF(ISERROR($V31),"",OFFSET('Smelter Look-up'!$E$4,$V31-4,0))</f>
        <v>CID001173</v>
      </c>
      <c r="G31" s="182" t="str">
        <f ca="1">IF(C31=$X$4,IF(ISERROR($V31),"Enter smelter details","RMI"),IF(ISERROR($V31),"",OFFSET('Smelter Look-up'!$F$4,$V31-4,0)))</f>
        <v>RMI</v>
      </c>
      <c r="H31" s="183">
        <f ca="1">IF(ISERROR($V31),"",OFFSET('Smelter Look-up'!$G$4,$V31-4,0))</f>
        <v>0</v>
      </c>
      <c r="I31" s="184" t="str">
        <f ca="1">IF(ISERROR($V31),"",OFFSET('Smelter Look-up'!$H$4,$V31-4,0))</f>
        <v>Bairro Guarapiranga</v>
      </c>
      <c r="J31" s="184" t="str">
        <f ca="1">IF(ISERROR($V31),"",OFFSET('Smelter Look-up'!$I$4,$V31-4,0))</f>
        <v>São Paulo</v>
      </c>
      <c r="K31" s="224"/>
      <c r="L31" s="224" t="s">
        <v>15892</v>
      </c>
      <c r="M31" s="224" t="s">
        <v>15893</v>
      </c>
      <c r="N31" s="224" t="s">
        <v>15894</v>
      </c>
      <c r="O31" s="224" t="s">
        <v>15894</v>
      </c>
      <c r="P31" s="185" t="s">
        <v>485</v>
      </c>
      <c r="Q31" s="225"/>
      <c r="R31" s="182" t="str">
        <f ca="1">IF(ISERROR($V31),"",OFFSET('Smelter Look-up'!$C$4,$V31-4,0)&amp;"")</f>
        <v>Mineracao Taboca S.A.</v>
      </c>
      <c r="S31" s="181" t="str">
        <f t="shared" ca="1" si="2"/>
        <v>BR</v>
      </c>
      <c r="T31" s="181" t="str">
        <f ca="1">IF(B31="","",IF(ISERROR(MATCH($J31,SorP!$B$1:$B$6226,0)),"",INDIRECT("'SorP'!$A$"&amp;MATCH($S31&amp;$J31,SorP!C:C,0))))</f>
        <v>BR-SP</v>
      </c>
      <c r="U31" s="201"/>
      <c r="V31" s="226">
        <f ca="1">IF(C31="",NA(),IF(OR(C31="Smelter not listed",C31="Smelter not yet identified"),MATCH($B31&amp;$D31,'Smelter Look-up'!$J:$J,0),MATCH($B31&amp;$C31,'Smelter Look-up'!$J:$J,0)))</f>
        <v>482</v>
      </c>
      <c r="X31" s="227">
        <f t="shared" ca="1" si="3"/>
        <v>0</v>
      </c>
      <c r="AB31" s="228" t="str">
        <f t="shared" ca="1" si="4"/>
        <v>TinMineracao Taboca S.A.</v>
      </c>
    </row>
    <row r="32" spans="1:28" s="227" customFormat="1" ht="25" customHeight="1">
      <c r="A32" s="181" t="s">
        <v>768</v>
      </c>
      <c r="B32" s="182" t="str">
        <f ca="1">IF(LEN(A32)=0,"",INDEX('Smelter Look-up'!$A:$A,MATCH($A32,'Smelter Look-up'!$E:$E,0)))</f>
        <v>Tin</v>
      </c>
      <c r="C32" s="186" t="str">
        <f ca="1">IF(LEN(A32)=0,"",INDEX('Smelter Look-up'!$C:$C,MATCH($A32,'Smelter Look-up'!$E:$E,0)))</f>
        <v>Minsur</v>
      </c>
      <c r="D32" s="230"/>
      <c r="E32" s="182" t="str">
        <f ca="1">IF(ISERROR($V32),"",OFFSET('Smelter Look-up'!$D$4,$V32-4,0)&amp;"")</f>
        <v>PERU</v>
      </c>
      <c r="F32" s="182" t="str">
        <f ca="1">IF(ISERROR($V32),"",OFFSET('Smelter Look-up'!$E$4,$V32-4,0))</f>
        <v>CID001182</v>
      </c>
      <c r="G32" s="182" t="str">
        <f ca="1">IF(C32=$X$4,IF(ISERROR($V32),"Enter smelter details","RMI"),IF(ISERROR($V32),"",OFFSET('Smelter Look-up'!$F$4,$V32-4,0)))</f>
        <v>RMI</v>
      </c>
      <c r="H32" s="183">
        <f ca="1">IF(ISERROR($V32),"",OFFSET('Smelter Look-up'!$G$4,$V32-4,0))</f>
        <v>0</v>
      </c>
      <c r="I32" s="184" t="str">
        <f ca="1">IF(ISERROR($V32),"",OFFSET('Smelter Look-up'!$H$4,$V32-4,0))</f>
        <v>Paracas</v>
      </c>
      <c r="J32" s="184" t="str">
        <f ca="1">IF(ISERROR($V32),"",OFFSET('Smelter Look-up'!$I$4,$V32-4,0))</f>
        <v>Ika</v>
      </c>
      <c r="K32" s="224"/>
      <c r="L32" s="224"/>
      <c r="M32" s="224"/>
      <c r="N32" s="224" t="s">
        <v>15895</v>
      </c>
      <c r="O32" s="224" t="s">
        <v>15896</v>
      </c>
      <c r="P32" s="185" t="s">
        <v>485</v>
      </c>
      <c r="Q32" s="225"/>
      <c r="R32" s="182" t="str">
        <f ca="1">IF(ISERROR($V32),"",OFFSET('Smelter Look-up'!$C$4,$V32-4,0)&amp;"")</f>
        <v>Minsur</v>
      </c>
      <c r="S32" s="181" t="str">
        <f t="shared" ca="1" si="2"/>
        <v>PE</v>
      </c>
      <c r="T32" s="181" t="str">
        <f ca="1">IF(B32="","",IF(ISERROR(MATCH($J32,SorP!$B$1:$B$6226,0)),"",INDIRECT("'SorP'!$A$"&amp;MATCH($S32&amp;$J32,SorP!C:C,0))))</f>
        <v>PE-ICA</v>
      </c>
      <c r="U32" s="201"/>
      <c r="V32" s="226">
        <f ca="1">IF(C32="",NA(),IF(OR(C32="Smelter not listed",C32="Smelter not yet identified"),MATCH($B32&amp;$D32,'Smelter Look-up'!$J:$J,0),MATCH($B32&amp;$C32,'Smelter Look-up'!$J:$J,0)))</f>
        <v>487</v>
      </c>
      <c r="X32" s="227">
        <f t="shared" ca="1" si="3"/>
        <v>0</v>
      </c>
      <c r="AB32" s="228" t="str">
        <f t="shared" ca="1" si="4"/>
        <v>TinMinsur</v>
      </c>
    </row>
    <row r="33" spans="1:28" s="227" customFormat="1" ht="25" customHeight="1">
      <c r="A33" s="181" t="s">
        <v>769</v>
      </c>
      <c r="B33" s="182" t="str">
        <f ca="1">IF(LEN(A33)=0,"",INDEX('Smelter Look-up'!$A:$A,MATCH($A33,'Smelter Look-up'!$E:$E,0)))</f>
        <v>Tin</v>
      </c>
      <c r="C33" s="186" t="str">
        <f ca="1">IF(LEN(A33)=0,"",INDEX('Smelter Look-up'!$C:$C,MATCH($A33,'Smelter Look-up'!$E:$E,0)))</f>
        <v>Mitsubishi Materials Corporation</v>
      </c>
      <c r="D33" s="230"/>
      <c r="E33" s="182" t="str">
        <f ca="1">IF(ISERROR($V33),"",OFFSET('Smelter Look-up'!$D$4,$V33-4,0)&amp;"")</f>
        <v>JAPAN</v>
      </c>
      <c r="F33" s="182" t="str">
        <f ca="1">IF(ISERROR($V33),"",OFFSET('Smelter Look-up'!$E$4,$V33-4,0))</f>
        <v>CID001191</v>
      </c>
      <c r="G33" s="182" t="str">
        <f ca="1">IF(C33=$X$4,IF(ISERROR($V33),"Enter smelter details","RMI"),IF(ISERROR($V33),"",OFFSET('Smelter Look-up'!$F$4,$V33-4,0)))</f>
        <v>RMI</v>
      </c>
      <c r="H33" s="183">
        <f ca="1">IF(ISERROR($V33),"",OFFSET('Smelter Look-up'!$G$4,$V33-4,0))</f>
        <v>0</v>
      </c>
      <c r="I33" s="184" t="str">
        <f ca="1">IF(ISERROR($V33),"",OFFSET('Smelter Look-up'!$H$4,$V33-4,0))</f>
        <v>Asago</v>
      </c>
      <c r="J33" s="184" t="str">
        <f ca="1">IF(ISERROR($V33),"",OFFSET('Smelter Look-up'!$I$4,$V33-4,0))</f>
        <v>Hyogo</v>
      </c>
      <c r="K33" s="224"/>
      <c r="L33" s="224"/>
      <c r="M33" s="224"/>
      <c r="N33" s="224" t="s">
        <v>15922</v>
      </c>
      <c r="O33" s="224" t="s">
        <v>15922</v>
      </c>
      <c r="P33" s="185" t="s">
        <v>484</v>
      </c>
      <c r="Q33" s="225"/>
      <c r="R33" s="182" t="str">
        <f ca="1">IF(ISERROR($V33),"",OFFSET('Smelter Look-up'!$C$4,$V33-4,0)&amp;"")</f>
        <v>Mitsubishi Materials Corporation</v>
      </c>
      <c r="S33" s="181" t="str">
        <f t="shared" ca="1" si="2"/>
        <v>JP</v>
      </c>
      <c r="T33" s="181" t="str">
        <f ca="1">IF(B33="","",IF(ISERROR(MATCH($J33,SorP!$B$1:$B$6226,0)),"",INDIRECT("'SorP'!$A$"&amp;MATCH($S33&amp;$J33,SorP!C:C,0))))</f>
        <v>JP-28</v>
      </c>
      <c r="U33" s="201"/>
      <c r="V33" s="226">
        <f ca="1">IF(C33="",NA(),IF(OR(C33="Smelter not listed",C33="Smelter not yet identified"),MATCH($B33&amp;$D33,'Smelter Look-up'!$J:$J,0),MATCH($B33&amp;$C33,'Smelter Look-up'!$J:$J,0)))</f>
        <v>488</v>
      </c>
      <c r="X33" s="227">
        <f t="shared" ca="1" si="3"/>
        <v>0</v>
      </c>
      <c r="AB33" s="228" t="str">
        <f t="shared" ca="1" si="4"/>
        <v>TinMitsubishi Materials Corporation</v>
      </c>
    </row>
    <row r="34" spans="1:28" s="227" customFormat="1" ht="25" customHeight="1">
      <c r="A34" s="181" t="s">
        <v>1774</v>
      </c>
      <c r="B34" s="182" t="str">
        <f ca="1">IF(LEN(A34)=0,"",INDEX('Smelter Look-up'!$A:$A,MATCH($A34,'Smelter Look-up'!$E:$E,0)))</f>
        <v>Tin</v>
      </c>
      <c r="C34" s="186" t="str">
        <f ca="1">IF(LEN(A34)=0,"",INDEX('Smelter Look-up'!$C:$C,MATCH($A34,'Smelter Look-up'!$E:$E,0)))</f>
        <v>Jiangxi New Nanshan Technology Ltd.</v>
      </c>
      <c r="D34" s="230"/>
      <c r="E34" s="182" t="str">
        <f ca="1">IF(ISERROR($V34),"",OFFSET('Smelter Look-up'!$D$4,$V34-4,0)&amp;"")</f>
        <v>CHINA</v>
      </c>
      <c r="F34" s="182" t="str">
        <f ca="1">IF(ISERROR($V34),"",OFFSET('Smelter Look-up'!$E$4,$V34-4,0))</f>
        <v>CID001231</v>
      </c>
      <c r="G34" s="182" t="str">
        <f ca="1">IF(C34=$X$4,IF(ISERROR($V34),"Enter smelter details","RMI"),IF(ISERROR($V34),"",OFFSET('Smelter Look-up'!$F$4,$V34-4,0)))</f>
        <v>RMI</v>
      </c>
      <c r="H34" s="183">
        <f ca="1">IF(ISERROR($V34),"",OFFSET('Smelter Look-up'!$G$4,$V34-4,0))</f>
        <v>0</v>
      </c>
      <c r="I34" s="184" t="str">
        <f ca="1">IF(ISERROR($V34),"",OFFSET('Smelter Look-up'!$H$4,$V34-4,0))</f>
        <v>Ganzhou</v>
      </c>
      <c r="J34" s="184" t="str">
        <f ca="1">IF(ISERROR($V34),"",OFFSET('Smelter Look-up'!$I$4,$V34-4,0))</f>
        <v>Jiangxi Sheng</v>
      </c>
      <c r="K34" s="224"/>
      <c r="L34" s="224"/>
      <c r="M34" s="224"/>
      <c r="N34" s="224"/>
      <c r="O34" s="224"/>
      <c r="P34" s="185"/>
      <c r="Q34" s="225"/>
      <c r="R34" s="182" t="str">
        <f ca="1">IF(ISERROR($V34),"",OFFSET('Smelter Look-up'!$C$4,$V34-4,0)&amp;"")</f>
        <v>Jiangxi New Nanshan Technology Ltd.</v>
      </c>
      <c r="S34" s="181" t="str">
        <f t="shared" ca="1" si="2"/>
        <v>CN</v>
      </c>
      <c r="T34" s="181" t="str">
        <f ca="1">IF(B34="","",IF(ISERROR(MATCH($J34,SorP!$B$1:$B$6226,0)),"",INDIRECT("'SorP'!$A$"&amp;MATCH($S34&amp;$J34,SorP!C:C,0))))</f>
        <v>CN-JX</v>
      </c>
      <c r="U34" s="201"/>
      <c r="V34" s="226">
        <f ca="1">IF(C34="",NA(),IF(OR(C34="Smelter not listed",C34="Smelter not yet identified"),MATCH($B34&amp;$D34,'Smelter Look-up'!$J:$J,0),MATCH($B34&amp;$C34,'Smelter Look-up'!$J:$J,0)))</f>
        <v>464</v>
      </c>
      <c r="X34" s="227">
        <f t="shared" ca="1" si="3"/>
        <v>0</v>
      </c>
      <c r="AB34" s="228" t="str">
        <f t="shared" ca="1" si="4"/>
        <v>TinJiangxi New Nanshan Technology Ltd.</v>
      </c>
    </row>
    <row r="35" spans="1:28" s="227" customFormat="1" ht="25" customHeight="1">
      <c r="A35" s="181" t="s">
        <v>771</v>
      </c>
      <c r="B35" s="182" t="str">
        <f ca="1">IF(LEN(A35)=0,"",INDEX('Smelter Look-up'!$A:$A,MATCH($A35,'Smelter Look-up'!$E:$E,0)))</f>
        <v>Tin</v>
      </c>
      <c r="C35" s="186" t="str">
        <f ca="1">IF(LEN(A35)=0,"",INDEX('Smelter Look-up'!$C:$C,MATCH($A35,'Smelter Look-up'!$E:$E,0)))</f>
        <v>O.M. Manufacturing (Thailand) Co., Ltd.</v>
      </c>
      <c r="D35" s="230"/>
      <c r="E35" s="182" t="str">
        <f ca="1">IF(ISERROR($V35),"",OFFSET('Smelter Look-up'!$D$4,$V35-4,0)&amp;"")</f>
        <v>THAILAND</v>
      </c>
      <c r="F35" s="182" t="str">
        <f ca="1">IF(ISERROR($V35),"",OFFSET('Smelter Look-up'!$E$4,$V35-4,0))</f>
        <v>CID001314</v>
      </c>
      <c r="G35" s="182" t="str">
        <f ca="1">IF(C35=$X$4,IF(ISERROR($V35),"Enter smelter details","RMI"),IF(ISERROR($V35),"",OFFSET('Smelter Look-up'!$F$4,$V35-4,0)))</f>
        <v>RMI</v>
      </c>
      <c r="H35" s="183">
        <f ca="1">IF(ISERROR($V35),"",OFFSET('Smelter Look-up'!$G$4,$V35-4,0))</f>
        <v>0</v>
      </c>
      <c r="I35" s="184" t="str">
        <f ca="1">IF(ISERROR($V35),"",OFFSET('Smelter Look-up'!$H$4,$V35-4,0))</f>
        <v>Nongkham Sriracha</v>
      </c>
      <c r="J35" s="184" t="str">
        <f ca="1">IF(ISERROR($V35),"",OFFSET('Smelter Look-up'!$I$4,$V35-4,0))</f>
        <v>Chon Buri</v>
      </c>
      <c r="K35" s="224"/>
      <c r="L35" s="224"/>
      <c r="M35" s="224"/>
      <c r="N35" s="224"/>
      <c r="O35" s="224"/>
      <c r="P35" s="185"/>
      <c r="Q35" s="225"/>
      <c r="R35" s="182" t="str">
        <f ca="1">IF(ISERROR($V35),"",OFFSET('Smelter Look-up'!$C$4,$V35-4,0)&amp;"")</f>
        <v>O.M. Manufacturing (Thailand) Co., Ltd.</v>
      </c>
      <c r="S35" s="181" t="str">
        <f t="shared" ca="1" si="2"/>
        <v>TH</v>
      </c>
      <c r="T35" s="181" t="str">
        <f ca="1">IF(B35="","",IF(ISERROR(MATCH($J35,SorP!$B$1:$B$6226,0)),"",INDIRECT("'SorP'!$A$"&amp;MATCH($S35&amp;$J35,SorP!C:C,0))))</f>
        <v>TH-20</v>
      </c>
      <c r="U35" s="201"/>
      <c r="V35" s="226">
        <f ca="1">IF(C35="",NA(),IF(OR(C35="Smelter not listed",C35="Smelter not yet identified"),MATCH($B35&amp;$D35,'Smelter Look-up'!$J:$J,0),MATCH($B35&amp;$C35,'Smelter Look-up'!$J:$J,0)))</f>
        <v>496</v>
      </c>
      <c r="X35" s="227">
        <f t="shared" ca="1" si="3"/>
        <v>0</v>
      </c>
      <c r="AB35" s="228" t="str">
        <f t="shared" ca="1" si="4"/>
        <v>TinO.M. Manufacturing (Thailand) Co., Ltd.</v>
      </c>
    </row>
    <row r="36" spans="1:28" s="227" customFormat="1" ht="25" customHeight="1">
      <c r="A36" s="181" t="s">
        <v>772</v>
      </c>
      <c r="B36" s="182" t="str">
        <f ca="1">IF(LEN(A36)=0,"",INDEX('Smelter Look-up'!$A:$A,MATCH($A36,'Smelter Look-up'!$E:$E,0)))</f>
        <v>Tin</v>
      </c>
      <c r="C36" s="186" t="str">
        <f ca="1">IF(LEN(A36)=0,"",INDEX('Smelter Look-up'!$C:$C,MATCH($A36,'Smelter Look-up'!$E:$E,0)))</f>
        <v>Operaciones Metalurgicas S.A.</v>
      </c>
      <c r="D36" s="230"/>
      <c r="E36" s="182" t="str">
        <f ca="1">IF(ISERROR($V36),"",OFFSET('Smelter Look-up'!$D$4,$V36-4,0)&amp;"")</f>
        <v>BOLIVIA (PLURINATIONAL STATE OF)</v>
      </c>
      <c r="F36" s="182" t="str">
        <f ca="1">IF(ISERROR($V36),"",OFFSET('Smelter Look-up'!$E$4,$V36-4,0))</f>
        <v>CID001337</v>
      </c>
      <c r="G36" s="182" t="str">
        <f ca="1">IF(C36=$X$4,IF(ISERROR($V36),"Enter smelter details","RMI"),IF(ISERROR($V36),"",OFFSET('Smelter Look-up'!$F$4,$V36-4,0)))</f>
        <v>RMI</v>
      </c>
      <c r="H36" s="183">
        <f ca="1">IF(ISERROR($V36),"",OFFSET('Smelter Look-up'!$G$4,$V36-4,0))</f>
        <v>0</v>
      </c>
      <c r="I36" s="184" t="str">
        <f ca="1">IF(ISERROR($V36),"",OFFSET('Smelter Look-up'!$H$4,$V36-4,0))</f>
        <v>Oruro</v>
      </c>
      <c r="J36" s="184" t="str">
        <f ca="1">IF(ISERROR($V36),"",OFFSET('Smelter Look-up'!$I$4,$V36-4,0))</f>
        <v>Oruro</v>
      </c>
      <c r="K36" s="224"/>
      <c r="L36" s="224" t="s">
        <v>15897</v>
      </c>
      <c r="M36" s="224" t="s">
        <v>15893</v>
      </c>
      <c r="N36" s="224" t="s">
        <v>15894</v>
      </c>
      <c r="O36" s="224" t="s">
        <v>15894</v>
      </c>
      <c r="P36" s="185" t="s">
        <v>485</v>
      </c>
      <c r="Q36" s="225"/>
      <c r="R36" s="182" t="str">
        <f ca="1">IF(ISERROR($V36),"",OFFSET('Smelter Look-up'!$C$4,$V36-4,0)&amp;"")</f>
        <v>Operaciones Metalurgicas S.A.</v>
      </c>
      <c r="S36" s="181" t="str">
        <f t="shared" ca="1" si="2"/>
        <v>BO</v>
      </c>
      <c r="T36" s="181" t="str">
        <f ca="1">IF(B36="","",IF(ISERROR(MATCH($J36,SorP!$B$1:$B$6226,0)),"",INDIRECT("'SorP'!$A$"&amp;MATCH($S36&amp;$J36,SorP!C:C,0))))</f>
        <v>BO-O</v>
      </c>
      <c r="U36" s="201"/>
      <c r="V36" s="226">
        <f ca="1">IF(C36="",NA(),IF(OR(C36="Smelter not listed",C36="Smelter not yet identified"),MATCH($B36&amp;$D36,'Smelter Look-up'!$J:$J,0),MATCH($B36&amp;$C36,'Smelter Look-up'!$J:$J,0)))</f>
        <v>499</v>
      </c>
      <c r="X36" s="227">
        <f t="shared" ca="1" si="3"/>
        <v>0</v>
      </c>
      <c r="AB36" s="228" t="str">
        <f t="shared" ca="1" si="4"/>
        <v>TinOperaciones Metalurgicas S.A.</v>
      </c>
    </row>
    <row r="37" spans="1:28" s="227" customFormat="1" ht="25" customHeight="1">
      <c r="A37" s="181" t="s">
        <v>773</v>
      </c>
      <c r="B37" s="182" t="str">
        <f ca="1">IF(LEN(A37)=0,"",INDEX('Smelter Look-up'!$A:$A,MATCH($A37,'Smelter Look-up'!$E:$E,0)))</f>
        <v>Tin</v>
      </c>
      <c r="C37" s="186" t="str">
        <f ca="1">IF(LEN(A37)=0,"",INDEX('Smelter Look-up'!$C:$C,MATCH($A37,'Smelter Look-up'!$E:$E,0)))</f>
        <v>PT Artha Cipta Langgeng</v>
      </c>
      <c r="D37" s="230"/>
      <c r="E37" s="182" t="str">
        <f ca="1">IF(ISERROR($V37),"",OFFSET('Smelter Look-up'!$D$4,$V37-4,0)&amp;"")</f>
        <v>INDONESIA</v>
      </c>
      <c r="F37" s="182" t="str">
        <f ca="1">IF(ISERROR($V37),"",OFFSET('Smelter Look-up'!$E$4,$V37-4,0))</f>
        <v>CID001399</v>
      </c>
      <c r="G37" s="182" t="str">
        <f ca="1">IF(C37=$X$4,IF(ISERROR($V37),"Enter smelter details","RMI"),IF(ISERROR($V37),"",OFFSET('Smelter Look-up'!$F$4,$V37-4,0)))</f>
        <v>RMI</v>
      </c>
      <c r="H37" s="183">
        <f ca="1">IF(ISERROR($V37),"",OFFSET('Smelter Look-up'!$G$4,$V37-4,0))</f>
        <v>0</v>
      </c>
      <c r="I37" s="184" t="str">
        <f ca="1">IF(ISERROR($V37),"",OFFSET('Smelter Look-up'!$H$4,$V37-4,0))</f>
        <v>Sungailiat</v>
      </c>
      <c r="J37" s="184" t="str">
        <f ca="1">IF(ISERROR($V37),"",OFFSET('Smelter Look-up'!$I$4,$V37-4,0))</f>
        <v>Kepulauan Bangka Belitung</v>
      </c>
      <c r="K37" s="224"/>
      <c r="L37" s="224"/>
      <c r="M37" s="224"/>
      <c r="N37" s="224" t="s">
        <v>15898</v>
      </c>
      <c r="O37" s="224" t="s">
        <v>15899</v>
      </c>
      <c r="P37" s="185" t="s">
        <v>485</v>
      </c>
      <c r="Q37" s="225"/>
      <c r="R37" s="182" t="str">
        <f ca="1">IF(ISERROR($V37),"",OFFSET('Smelter Look-up'!$C$4,$V37-4,0)&amp;"")</f>
        <v>PT Artha Cipta Langgeng</v>
      </c>
      <c r="S37" s="181" t="str">
        <f t="shared" ca="1" si="2"/>
        <v>ID</v>
      </c>
      <c r="T37" s="181" t="str">
        <f ca="1">IF(B37="","",IF(ISERROR(MATCH($J37,SorP!$B$1:$B$6226,0)),"",INDIRECT("'SorP'!$A$"&amp;MATCH($S37&amp;$J37,SorP!C:C,0))))</f>
        <v>ID-BB</v>
      </c>
      <c r="U37" s="201"/>
      <c r="V37" s="226">
        <f ca="1">IF(C37="",NA(),IF(OR(C37="Smelter not listed",C37="Smelter not yet identified"),MATCH($B37&amp;$D37,'Smelter Look-up'!$J:$J,0),MATCH($B37&amp;$C37,'Smelter Look-up'!$J:$J,0)))</f>
        <v>504</v>
      </c>
      <c r="X37" s="227">
        <f t="shared" ca="1" si="3"/>
        <v>0</v>
      </c>
      <c r="AB37" s="228" t="str">
        <f t="shared" ca="1" si="4"/>
        <v>TinPT Artha Cipta Langgeng</v>
      </c>
    </row>
    <row r="38" spans="1:28" s="227" customFormat="1" ht="25" customHeight="1">
      <c r="A38" s="181" t="s">
        <v>15443</v>
      </c>
      <c r="B38" s="182" t="str">
        <f ca="1">IF(LEN(A38)=0,"",INDEX('Smelter Look-up'!$A:$A,MATCH($A38,'Smelter Look-up'!$E:$E,0)))</f>
        <v>Tin</v>
      </c>
      <c r="C38" s="186" t="str">
        <f ca="1">IF(LEN(A38)=0,"",INDEX('Smelter Look-up'!$C:$C,MATCH($A38,'Smelter Look-up'!$E:$E,0)))</f>
        <v>PT Babel Inti Perkasa</v>
      </c>
      <c r="D38" s="230"/>
      <c r="E38" s="182" t="str">
        <f ca="1">IF(ISERROR($V38),"",OFFSET('Smelter Look-up'!$D$4,$V38-4,0)&amp;"")</f>
        <v>INDONESIA</v>
      </c>
      <c r="F38" s="182" t="str">
        <f ca="1">IF(ISERROR($V38),"",OFFSET('Smelter Look-up'!$E$4,$V38-4,0))</f>
        <v>CID001402</v>
      </c>
      <c r="G38" s="182" t="str">
        <f ca="1">IF(C38=$X$4,IF(ISERROR($V38),"Enter smelter details","RMI"),IF(ISERROR($V38),"",OFFSET('Smelter Look-up'!$F$4,$V38-4,0)))</f>
        <v>RMI</v>
      </c>
      <c r="H38" s="183">
        <f ca="1">IF(ISERROR($V38),"",OFFSET('Smelter Look-up'!$G$4,$V38-4,0))</f>
        <v>0</v>
      </c>
      <c r="I38" s="184" t="str">
        <f ca="1">IF(ISERROR($V38),"",OFFSET('Smelter Look-up'!$H$4,$V38-4,0))</f>
        <v>Lintang</v>
      </c>
      <c r="J38" s="184" t="str">
        <f ca="1">IF(ISERROR($V38),"",OFFSET('Smelter Look-up'!$I$4,$V38-4,0))</f>
        <v>Kepulauan Bangka Belitung</v>
      </c>
      <c r="K38" s="224"/>
      <c r="L38" s="224"/>
      <c r="M38" s="224"/>
      <c r="N38" s="224"/>
      <c r="O38" s="224"/>
      <c r="P38" s="185"/>
      <c r="Q38" s="225"/>
      <c r="R38" s="182" t="str">
        <f ca="1">IF(ISERROR($V38),"",OFFSET('Smelter Look-up'!$C$4,$V38-4,0)&amp;"")</f>
        <v>PT Babel Inti Perkasa</v>
      </c>
      <c r="S38" s="181" t="str">
        <f t="shared" ref="S38:S68" ca="1" si="5">IF(B38="","",IF(ISERROR(MATCH($E38,CL,0)),"Unknown",INDIRECT("'C'!$A$"&amp;MATCH($E38,CL,0)+1)))</f>
        <v>ID</v>
      </c>
      <c r="T38" s="181" t="str">
        <f ca="1">IF(B38="","",IF(ISERROR(MATCH($J38,SorP!$B$1:$B$6226,0)),"",INDIRECT("'SorP'!$A$"&amp;MATCH($S38&amp;$J38,SorP!C:C,0))))</f>
        <v>ID-BB</v>
      </c>
      <c r="U38" s="201"/>
      <c r="V38" s="226">
        <f ca="1">IF(C38="",NA(),IF(OR(C38="Smelter not listed",C38="Smelter not yet identified"),MATCH($B38&amp;$D38,'Smelter Look-up'!$J:$J,0),MATCH($B38&amp;$C38,'Smelter Look-up'!$J:$J,0)))</f>
        <v>506</v>
      </c>
      <c r="X38" s="227">
        <f t="shared" ref="X38:X68" ca="1" si="6">IF(AND(C38="Smelter not listed",OR(LEN(D38)=0,LEN(E38)=0)),1,0)</f>
        <v>0</v>
      </c>
      <c r="AB38" s="228" t="str">
        <f t="shared" ref="AB38:AB68" ca="1" si="7">B38&amp;C38</f>
        <v>TinPT Babel Inti Perkasa</v>
      </c>
    </row>
    <row r="39" spans="1:28" s="227" customFormat="1" ht="25" customHeight="1">
      <c r="A39" s="181" t="s">
        <v>15076</v>
      </c>
      <c r="B39" s="182" t="str">
        <f ca="1">IF(LEN(A39)=0,"",INDEX('Smelter Look-up'!$A:$A,MATCH($A39,'Smelter Look-up'!$E:$E,0)))</f>
        <v>Tin</v>
      </c>
      <c r="C39" s="186" t="str">
        <f ca="1">IF(LEN(A39)=0,"",INDEX('Smelter Look-up'!$C:$C,MATCH($A39,'Smelter Look-up'!$E:$E,0)))</f>
        <v>PT Babel Surya Alam Lestari</v>
      </c>
      <c r="D39" s="230"/>
      <c r="E39" s="182" t="str">
        <f ca="1">IF(ISERROR($V39),"",OFFSET('Smelter Look-up'!$D$4,$V39-4,0)&amp;"")</f>
        <v>INDONESIA</v>
      </c>
      <c r="F39" s="182" t="str">
        <f ca="1">IF(ISERROR($V39),"",OFFSET('Smelter Look-up'!$E$4,$V39-4,0))</f>
        <v>CID001406</v>
      </c>
      <c r="G39" s="182" t="str">
        <f ca="1">IF(C39=$X$4,IF(ISERROR($V39),"Enter smelter details","RMI"),IF(ISERROR($V39),"",OFFSET('Smelter Look-up'!$F$4,$V39-4,0)))</f>
        <v>RMI</v>
      </c>
      <c r="H39" s="183">
        <f ca="1">IF(ISERROR($V39),"",OFFSET('Smelter Look-up'!$G$4,$V39-4,0))</f>
        <v>0</v>
      </c>
      <c r="I39" s="184" t="str">
        <f ca="1">IF(ISERROR($V39),"",OFFSET('Smelter Look-up'!$H$4,$V39-4,0))</f>
        <v>Badau</v>
      </c>
      <c r="J39" s="184" t="str">
        <f ca="1">IF(ISERROR($V39),"",OFFSET('Smelter Look-up'!$I$4,$V39-4,0))</f>
        <v>Kepulauan Bangka Belitung</v>
      </c>
      <c r="K39" s="224"/>
      <c r="L39" s="224"/>
      <c r="M39" s="224"/>
      <c r="N39" s="224"/>
      <c r="O39" s="224"/>
      <c r="P39" s="185"/>
      <c r="Q39" s="225"/>
      <c r="R39" s="182" t="str">
        <f ca="1">IF(ISERROR($V39),"",OFFSET('Smelter Look-up'!$C$4,$V39-4,0)&amp;"")</f>
        <v>PT Babel Surya Alam Lestari</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507</v>
      </c>
      <c r="X39" s="227">
        <f t="shared" ca="1" si="6"/>
        <v>0</v>
      </c>
      <c r="AB39" s="228" t="str">
        <f t="shared" ca="1" si="7"/>
        <v>TinPT Babel Surya Alam Lestari</v>
      </c>
    </row>
    <row r="40" spans="1:28" s="227" customFormat="1" ht="25" customHeight="1">
      <c r="A40" s="181" t="s">
        <v>15435</v>
      </c>
      <c r="B40" s="182" t="str">
        <f ca="1">IF(LEN(A40)=0,"",INDEX('Smelter Look-up'!$A:$A,MATCH($A40,'Smelter Look-up'!$E:$E,0)))</f>
        <v>Tin</v>
      </c>
      <c r="C40" s="186" t="str">
        <f ca="1">IF(LEN(A40)=0,"",INDEX('Smelter Look-up'!$C:$C,MATCH($A40,'Smelter Look-up'!$E:$E,0)))</f>
        <v>PT Bukit Timah</v>
      </c>
      <c r="D40" s="230"/>
      <c r="E40" s="182" t="str">
        <f ca="1">IF(ISERROR($V40),"",OFFSET('Smelter Look-up'!$D$4,$V40-4,0)&amp;"")</f>
        <v>INDONESIA</v>
      </c>
      <c r="F40" s="182" t="str">
        <f ca="1">IF(ISERROR($V40),"",OFFSET('Smelter Look-up'!$E$4,$V40-4,0))</f>
        <v>CID001428</v>
      </c>
      <c r="G40" s="182" t="str">
        <f ca="1">IF(C40=$X$4,IF(ISERROR($V40),"Enter smelter details","RMI"),IF(ISERROR($V40),"",OFFSET('Smelter Look-up'!$F$4,$V40-4,0)))</f>
        <v>RMI</v>
      </c>
      <c r="H40" s="183">
        <f ca="1">IF(ISERROR($V40),"",OFFSET('Smelter Look-up'!$G$4,$V40-4,0))</f>
        <v>0</v>
      </c>
      <c r="I40" s="184" t="str">
        <f ca="1">IF(ISERROR($V40),"",OFFSET('Smelter Look-up'!$H$4,$V40-4,0))</f>
        <v>Pangkal Pinang</v>
      </c>
      <c r="J40" s="184" t="str">
        <f ca="1">IF(ISERROR($V40),"",OFFSET('Smelter Look-up'!$I$4,$V40-4,0))</f>
        <v>Kepulauan Bangka Belitung</v>
      </c>
      <c r="K40" s="224"/>
      <c r="L40" s="224"/>
      <c r="M40" s="224"/>
      <c r="N40" s="224"/>
      <c r="O40" s="224"/>
      <c r="P40" s="185"/>
      <c r="Q40" s="225"/>
      <c r="R40" s="182" t="str">
        <f ca="1">IF(ISERROR($V40),"",OFFSET('Smelter Look-up'!$C$4,$V40-4,0)&amp;"")</f>
        <v>PT Bukit Timah</v>
      </c>
      <c r="S40" s="181" t="str">
        <f t="shared" ca="1" si="5"/>
        <v>ID</v>
      </c>
      <c r="T40" s="181" t="str">
        <f ca="1">IF(B40="","",IF(ISERROR(MATCH($J40,SorP!$B$1:$B$6226,0)),"",INDIRECT("'SorP'!$A$"&amp;MATCH($S40&amp;$J40,SorP!C:C,0))))</f>
        <v>ID-BB</v>
      </c>
      <c r="U40" s="201"/>
      <c r="V40" s="226">
        <f ca="1">IF(C40="",NA(),IF(OR(C40="Smelter not listed",C40="Smelter not yet identified"),MATCH($B40&amp;$D40,'Smelter Look-up'!$J:$J,0),MATCH($B40&amp;$C40,'Smelter Look-up'!$J:$J,0)))</f>
        <v>512</v>
      </c>
      <c r="X40" s="227">
        <f t="shared" ca="1" si="6"/>
        <v>0</v>
      </c>
      <c r="AB40" s="228" t="str">
        <f t="shared" ca="1" si="7"/>
        <v>TinPT Bukit Timah</v>
      </c>
    </row>
    <row r="41" spans="1:28" s="227" customFormat="1" ht="25" customHeight="1">
      <c r="A41" s="181" t="s">
        <v>774</v>
      </c>
      <c r="B41" s="182" t="str">
        <f ca="1">IF(LEN(A41)=0,"",INDEX('Smelter Look-up'!$A:$A,MATCH($A41,'Smelter Look-up'!$E:$E,0)))</f>
        <v>Tin</v>
      </c>
      <c r="C41" s="186" t="str">
        <f ca="1">IF(LEN(A41)=0,"",INDEX('Smelter Look-up'!$C:$C,MATCH($A41,'Smelter Look-up'!$E:$E,0)))</f>
        <v>PT Mitra Stania Prima</v>
      </c>
      <c r="D41" s="230"/>
      <c r="E41" s="182" t="str">
        <f ca="1">IF(ISERROR($V41),"",OFFSET('Smelter Look-up'!$D$4,$V41-4,0)&amp;"")</f>
        <v>INDONESIA</v>
      </c>
      <c r="F41" s="182" t="str">
        <f ca="1">IF(ISERROR($V41),"",OFFSET('Smelter Look-up'!$E$4,$V41-4,0))</f>
        <v>CID001453</v>
      </c>
      <c r="G41" s="182" t="str">
        <f ca="1">IF(C41=$X$4,IF(ISERROR($V41),"Enter smelter details","RMI"),IF(ISERROR($V41),"",OFFSET('Smelter Look-up'!$F$4,$V41-4,0)))</f>
        <v>RMI</v>
      </c>
      <c r="H41" s="183">
        <f ca="1">IF(ISERROR($V41),"",OFFSET('Smelter Look-up'!$G$4,$V41-4,0))</f>
        <v>0</v>
      </c>
      <c r="I41" s="184" t="str">
        <f ca="1">IF(ISERROR($V41),"",OFFSET('Smelter Look-up'!$H$4,$V41-4,0))</f>
        <v>Sungailiat</v>
      </c>
      <c r="J41" s="184" t="str">
        <f ca="1">IF(ISERROR($V41),"",OFFSET('Smelter Look-up'!$I$4,$V41-4,0))</f>
        <v>Kepulauan Bangka Belitung</v>
      </c>
      <c r="K41" s="224"/>
      <c r="L41" s="224"/>
      <c r="M41" s="224"/>
      <c r="N41" s="224"/>
      <c r="O41" s="224"/>
      <c r="P41" s="185"/>
      <c r="Q41" s="225"/>
      <c r="R41" s="182" t="str">
        <f ca="1">IF(ISERROR($V41),"",OFFSET('Smelter Look-up'!$C$4,$V41-4,0)&amp;"")</f>
        <v>PT Mitra Stania Prima</v>
      </c>
      <c r="S41" s="181" t="str">
        <f t="shared" ca="1" si="5"/>
        <v>ID</v>
      </c>
      <c r="T41" s="181" t="str">
        <f ca="1">IF(B41="","",IF(ISERROR(MATCH($J41,SorP!$B$1:$B$6226,0)),"",INDIRECT("'SorP'!$A$"&amp;MATCH($S41&amp;$J41,SorP!C:C,0))))</f>
        <v>ID-BB</v>
      </c>
      <c r="U41" s="201"/>
      <c r="V41" s="226">
        <f ca="1">IF(C41="",NA(),IF(OR(C41="Smelter not listed",C41="Smelter not yet identified"),MATCH($B41&amp;$D41,'Smelter Look-up'!$J:$J,0),MATCH($B41&amp;$C41,'Smelter Look-up'!$J:$J,0)))</f>
        <v>518</v>
      </c>
      <c r="X41" s="227">
        <f t="shared" ca="1" si="6"/>
        <v>0</v>
      </c>
      <c r="AB41" s="228" t="str">
        <f t="shared" ca="1" si="7"/>
        <v>TinPT Mitra Stania Prima</v>
      </c>
    </row>
    <row r="42" spans="1:28" s="227" customFormat="1" ht="25" customHeight="1">
      <c r="A42" s="181" t="s">
        <v>15080</v>
      </c>
      <c r="B42" s="182" t="str">
        <f ca="1">IF(LEN(A42)=0,"",INDEX('Smelter Look-up'!$A:$A,MATCH($A42,'Smelter Look-up'!$E:$E,0)))</f>
        <v>Tin</v>
      </c>
      <c r="C42" s="186" t="str">
        <f ca="1">IF(LEN(A42)=0,"",INDEX('Smelter Look-up'!$C:$C,MATCH($A42,'Smelter Look-up'!$E:$E,0)))</f>
        <v>PT Prima Timah Utama</v>
      </c>
      <c r="D42" s="230"/>
      <c r="E42" s="182" t="str">
        <f ca="1">IF(ISERROR($V42),"",OFFSET('Smelter Look-up'!$D$4,$V42-4,0)&amp;"")</f>
        <v>INDONESIA</v>
      </c>
      <c r="F42" s="182" t="str">
        <f ca="1">IF(ISERROR($V42),"",OFFSET('Smelter Look-up'!$E$4,$V42-4,0))</f>
        <v>CID001458</v>
      </c>
      <c r="G42" s="182" t="str">
        <f ca="1">IF(C42=$X$4,IF(ISERROR($V42),"Enter smelter details","RMI"),IF(ISERROR($V42),"",OFFSET('Smelter Look-up'!$F$4,$V42-4,0)))</f>
        <v>RMI</v>
      </c>
      <c r="H42" s="183">
        <f ca="1">IF(ISERROR($V42),"",OFFSET('Smelter Look-up'!$G$4,$V42-4,0))</f>
        <v>0</v>
      </c>
      <c r="I42" s="184" t="str">
        <f ca="1">IF(ISERROR($V42),"",OFFSET('Smelter Look-up'!$H$4,$V42-4,0))</f>
        <v>Pangkal Pinang</v>
      </c>
      <c r="J42" s="184" t="str">
        <f ca="1">IF(ISERROR($V42),"",OFFSET('Smelter Look-up'!$I$4,$V42-4,0))</f>
        <v>Kepulauan Bangka Belitung</v>
      </c>
      <c r="K42" s="224"/>
      <c r="L42" s="224"/>
      <c r="M42" s="224"/>
      <c r="N42" s="224"/>
      <c r="O42" s="224"/>
      <c r="P42" s="185"/>
      <c r="Q42" s="225"/>
      <c r="R42" s="182" t="str">
        <f ca="1">IF(ISERROR($V42),"",OFFSET('Smelter Look-up'!$C$4,$V42-4,0)&amp;"")</f>
        <v>PT Prima Timah Utama</v>
      </c>
      <c r="S42" s="181" t="str">
        <f t="shared" ca="1" si="5"/>
        <v>ID</v>
      </c>
      <c r="T42" s="181" t="str">
        <f ca="1">IF(B42="","",IF(ISERROR(MATCH($J42,SorP!$B$1:$B$6226,0)),"",INDIRECT("'SorP'!$A$"&amp;MATCH($S42&amp;$J42,SorP!C:C,0))))</f>
        <v>ID-BB</v>
      </c>
      <c r="U42" s="201"/>
      <c r="V42" s="226">
        <f ca="1">IF(C42="",NA(),IF(OR(C42="Smelter not listed",C42="Smelter not yet identified"),MATCH($B42&amp;$D42,'Smelter Look-up'!$J:$J,0),MATCH($B42&amp;$C42,'Smelter Look-up'!$J:$J,0)))</f>
        <v>522</v>
      </c>
      <c r="X42" s="227">
        <f t="shared" ca="1" si="6"/>
        <v>0</v>
      </c>
      <c r="AB42" s="228" t="str">
        <f t="shared" ca="1" si="7"/>
        <v>TinPT Prima Timah Utama</v>
      </c>
    </row>
    <row r="43" spans="1:28" s="227" customFormat="1" ht="25" customHeight="1">
      <c r="A43" s="181" t="s">
        <v>775</v>
      </c>
      <c r="B43" s="182" t="str">
        <f ca="1">IF(LEN(A43)=0,"",INDEX('Smelter Look-up'!$A:$A,MATCH($A43,'Smelter Look-up'!$E:$E,0)))</f>
        <v>Tin</v>
      </c>
      <c r="C43" s="186" t="str">
        <f ca="1">IF(LEN(A43)=0,"",INDEX('Smelter Look-up'!$C:$C,MATCH($A43,'Smelter Look-up'!$E:$E,0)))</f>
        <v>PT Refined Bangka Tin</v>
      </c>
      <c r="D43" s="230"/>
      <c r="E43" s="182" t="str">
        <f ca="1">IF(ISERROR($V43),"",OFFSET('Smelter Look-up'!$D$4,$V43-4,0)&amp;"")</f>
        <v>INDONESIA</v>
      </c>
      <c r="F43" s="182" t="str">
        <f ca="1">IF(ISERROR($V43),"",OFFSET('Smelter Look-up'!$E$4,$V43-4,0))</f>
        <v>CID001460</v>
      </c>
      <c r="G43" s="182" t="str">
        <f ca="1">IF(C43=$X$4,IF(ISERROR($V43),"Enter smelter details","RMI"),IF(ISERROR($V43),"",OFFSET('Smelter Look-up'!$F$4,$V43-4,0)))</f>
        <v>RMI</v>
      </c>
      <c r="H43" s="183">
        <f ca="1">IF(ISERROR($V43),"",OFFSET('Smelter Look-up'!$G$4,$V43-4,0))</f>
        <v>0</v>
      </c>
      <c r="I43" s="184" t="str">
        <f ca="1">IF(ISERROR($V43),"",OFFSET('Smelter Look-up'!$H$4,$V43-4,0))</f>
        <v>Sungailiat</v>
      </c>
      <c r="J43" s="184" t="str">
        <f ca="1">IF(ISERROR($V43),"",OFFSET('Smelter Look-up'!$I$4,$V43-4,0))</f>
        <v>Kepulauan Bangka Belitung</v>
      </c>
      <c r="K43" s="224"/>
      <c r="L43" s="224"/>
      <c r="M43" s="224"/>
      <c r="N43" s="224" t="s">
        <v>15900</v>
      </c>
      <c r="O43" s="224" t="s">
        <v>15899</v>
      </c>
      <c r="P43" s="185" t="s">
        <v>485</v>
      </c>
      <c r="Q43" s="225"/>
      <c r="R43" s="182" t="str">
        <f ca="1">IF(ISERROR($V43),"",OFFSET('Smelter Look-up'!$C$4,$V43-4,0)&amp;"")</f>
        <v>PT Refined Bangka Tin</v>
      </c>
      <c r="S43" s="181" t="str">
        <f t="shared" ca="1" si="5"/>
        <v>ID</v>
      </c>
      <c r="T43" s="181" t="str">
        <f ca="1">IF(B43="","",IF(ISERROR(MATCH($J43,SorP!$B$1:$B$6226,0)),"",INDIRECT("'SorP'!$A$"&amp;MATCH($S43&amp;$J43,SorP!C:C,0))))</f>
        <v>ID-BB</v>
      </c>
      <c r="U43" s="201"/>
      <c r="V43" s="226">
        <f ca="1">IF(C43="",NA(),IF(OR(C43="Smelter not listed",C43="Smelter not yet identified"),MATCH($B43&amp;$D43,'Smelter Look-up'!$J:$J,0),MATCH($B43&amp;$C43,'Smelter Look-up'!$J:$J,0)))</f>
        <v>526</v>
      </c>
      <c r="X43" s="227">
        <f t="shared" ca="1" si="6"/>
        <v>0</v>
      </c>
      <c r="AB43" s="228" t="str">
        <f t="shared" ca="1" si="7"/>
        <v>TinPT Refined Bangka Tin</v>
      </c>
    </row>
    <row r="44" spans="1:28" s="227" customFormat="1" ht="25" customHeight="1">
      <c r="A44" s="181" t="s">
        <v>15457</v>
      </c>
      <c r="B44" s="182" t="str">
        <f ca="1">IF(LEN(A44)=0,"",INDEX('Smelter Look-up'!$A:$A,MATCH($A44,'Smelter Look-up'!$E:$E,0)))</f>
        <v>Tin</v>
      </c>
      <c r="C44" s="186" t="str">
        <f ca="1">IF(LEN(A44)=0,"",INDEX('Smelter Look-up'!$C:$C,MATCH($A44,'Smelter Look-up'!$E:$E,0)))</f>
        <v>PT Sariwiguna Binasentosa</v>
      </c>
      <c r="D44" s="230"/>
      <c r="E44" s="182" t="str">
        <f ca="1">IF(ISERROR($V44),"",OFFSET('Smelter Look-up'!$D$4,$V44-4,0)&amp;"")</f>
        <v>INDONESIA</v>
      </c>
      <c r="F44" s="182" t="str">
        <f ca="1">IF(ISERROR($V44),"",OFFSET('Smelter Look-up'!$E$4,$V44-4,0))</f>
        <v>CID001463</v>
      </c>
      <c r="G44" s="182" t="str">
        <f ca="1">IF(C44=$X$4,IF(ISERROR($V44),"Enter smelter details","RMI"),IF(ISERROR($V44),"",OFFSET('Smelter Look-up'!$F$4,$V44-4,0)))</f>
        <v>RMI</v>
      </c>
      <c r="H44" s="183">
        <f ca="1">IF(ISERROR($V44),"",OFFSET('Smelter Look-up'!$G$4,$V44-4,0))</f>
        <v>0</v>
      </c>
      <c r="I44" s="184" t="str">
        <f ca="1">IF(ISERROR($V44),"",OFFSET('Smelter Look-up'!$H$4,$V44-4,0))</f>
        <v>Pangkal Pinang</v>
      </c>
      <c r="J44" s="184" t="str">
        <f ca="1">IF(ISERROR($V44),"",OFFSET('Smelter Look-up'!$I$4,$V44-4,0))</f>
        <v>Kepulauan Bangka Belitung</v>
      </c>
      <c r="K44" s="224"/>
      <c r="L44" s="224"/>
      <c r="M44" s="224"/>
      <c r="N44" s="224"/>
      <c r="O44" s="224"/>
      <c r="P44" s="185"/>
      <c r="Q44" s="225"/>
      <c r="R44" s="182" t="str">
        <f ca="1">IF(ISERROR($V44),"",OFFSET('Smelter Look-up'!$C$4,$V44-4,0)&amp;"")</f>
        <v>PT Sariwiguna Binasentosa</v>
      </c>
      <c r="S44" s="181" t="str">
        <f t="shared" ca="1" si="5"/>
        <v>ID</v>
      </c>
      <c r="T44" s="181" t="str">
        <f ca="1">IF(B44="","",IF(ISERROR(MATCH($J44,SorP!$B$1:$B$6226,0)),"",INDIRECT("'SorP'!$A$"&amp;MATCH($S44&amp;$J44,SorP!C:C,0))))</f>
        <v>ID-BB</v>
      </c>
      <c r="U44" s="201"/>
      <c r="V44" s="226">
        <f ca="1">IF(C44="",NA(),IF(OR(C44="Smelter not listed",C44="Smelter not yet identified"),MATCH($B44&amp;$D44,'Smelter Look-up'!$J:$J,0),MATCH($B44&amp;$C44,'Smelter Look-up'!$J:$J,0)))</f>
        <v>527</v>
      </c>
      <c r="X44" s="227">
        <f t="shared" ca="1" si="6"/>
        <v>0</v>
      </c>
      <c r="AB44" s="228" t="str">
        <f t="shared" ca="1" si="7"/>
        <v>TinPT Sariwiguna Binasentosa</v>
      </c>
    </row>
    <row r="45" spans="1:28" s="227" customFormat="1" ht="25" customHeight="1">
      <c r="A45" s="181" t="s">
        <v>15084</v>
      </c>
      <c r="B45" s="182" t="str">
        <f ca="1">IF(LEN(A45)=0,"",INDEX('Smelter Look-up'!$A:$A,MATCH($A45,'Smelter Look-up'!$E:$E,0)))</f>
        <v>Tin</v>
      </c>
      <c r="C45" s="186" t="str">
        <f ca="1">IF(LEN(A45)=0,"",INDEX('Smelter Look-up'!$C:$C,MATCH($A45,'Smelter Look-up'!$E:$E,0)))</f>
        <v>PT Stanindo Inti Perkasa</v>
      </c>
      <c r="D45" s="230"/>
      <c r="E45" s="182" t="str">
        <f ca="1">IF(ISERROR($V45),"",OFFSET('Smelter Look-up'!$D$4,$V45-4,0)&amp;"")</f>
        <v>INDONESIA</v>
      </c>
      <c r="F45" s="182" t="str">
        <f ca="1">IF(ISERROR($V45),"",OFFSET('Smelter Look-up'!$E$4,$V45-4,0))</f>
        <v>CID001468</v>
      </c>
      <c r="G45" s="182" t="str">
        <f ca="1">IF(C45=$X$4,IF(ISERROR($V45),"Enter smelter details","RMI"),IF(ISERROR($V45),"",OFFSET('Smelter Look-up'!$F$4,$V45-4,0)))</f>
        <v>RMI</v>
      </c>
      <c r="H45" s="183">
        <f ca="1">IF(ISERROR($V45),"",OFFSET('Smelter Look-up'!$G$4,$V45-4,0))</f>
        <v>0</v>
      </c>
      <c r="I45" s="184" t="str">
        <f ca="1">IF(ISERROR($V45),"",OFFSET('Smelter Look-up'!$H$4,$V45-4,0))</f>
        <v>Pangkal Pinang</v>
      </c>
      <c r="J45" s="184" t="str">
        <f ca="1">IF(ISERROR($V45),"",OFFSET('Smelter Look-up'!$I$4,$V45-4,0))</f>
        <v>Kepulauan Bangka Belitung</v>
      </c>
      <c r="K45" s="224"/>
      <c r="L45" s="224"/>
      <c r="M45" s="224"/>
      <c r="N45" s="224"/>
      <c r="O45" s="224"/>
      <c r="P45" s="185"/>
      <c r="Q45" s="225"/>
      <c r="R45" s="182" t="str">
        <f ca="1">IF(ISERROR($V45),"",OFFSET('Smelter Look-up'!$C$4,$V45-4,0)&amp;"")</f>
        <v>PT Stanindo Inti Perkasa</v>
      </c>
      <c r="S45" s="181" t="str">
        <f t="shared" ca="1" si="5"/>
        <v>ID</v>
      </c>
      <c r="T45" s="181" t="str">
        <f ca="1">IF(B45="","",IF(ISERROR(MATCH($J45,SorP!$B$1:$B$6226,0)),"",INDIRECT("'SorP'!$A$"&amp;MATCH($S45&amp;$J45,SorP!C:C,0))))</f>
        <v>ID-BB</v>
      </c>
      <c r="U45" s="201"/>
      <c r="V45" s="226">
        <f ca="1">IF(C45="",NA(),IF(OR(C45="Smelter not listed",C45="Smelter not yet identified"),MATCH($B45&amp;$D45,'Smelter Look-up'!$J:$J,0),MATCH($B45&amp;$C45,'Smelter Look-up'!$J:$J,0)))</f>
        <v>528</v>
      </c>
      <c r="X45" s="227">
        <f t="shared" ca="1" si="6"/>
        <v>0</v>
      </c>
      <c r="AB45" s="228" t="str">
        <f t="shared" ca="1" si="7"/>
        <v>TinPT Stanindo Inti Perkasa</v>
      </c>
    </row>
    <row r="46" spans="1:28" s="227" customFormat="1" ht="25" customHeight="1">
      <c r="A46" s="181" t="s">
        <v>794</v>
      </c>
      <c r="B46" s="182" t="str">
        <f ca="1">IF(LEN(A46)=0,"",INDEX('Smelter Look-up'!$A:$A,MATCH($A46,'Smelter Look-up'!$E:$E,0)))</f>
        <v>Tin</v>
      </c>
      <c r="C46" s="186" t="str">
        <f ca="1">IF(LEN(A46)=0,"",INDEX('Smelter Look-up'!$C:$C,MATCH($A46,'Smelter Look-up'!$E:$E,0)))</f>
        <v>PT Timah Tbk Kundur</v>
      </c>
      <c r="D46" s="230"/>
      <c r="E46" s="182" t="str">
        <f ca="1">IF(ISERROR($V46),"",OFFSET('Smelter Look-up'!$D$4,$V46-4,0)&amp;"")</f>
        <v>INDONESIA</v>
      </c>
      <c r="F46" s="182" t="str">
        <f ca="1">IF(ISERROR($V46),"",OFFSET('Smelter Look-up'!$E$4,$V46-4,0))</f>
        <v>CID001477</v>
      </c>
      <c r="G46" s="182" t="str">
        <f ca="1">IF(C46=$X$4,IF(ISERROR($V46),"Enter smelter details","RMI"),IF(ISERROR($V46),"",OFFSET('Smelter Look-up'!$F$4,$V46-4,0)))</f>
        <v>RMI</v>
      </c>
      <c r="H46" s="183">
        <f ca="1">IF(ISERROR($V46),"",OFFSET('Smelter Look-up'!$G$4,$V46-4,0))</f>
        <v>0</v>
      </c>
      <c r="I46" s="184" t="str">
        <f ca="1">IF(ISERROR($V46),"",OFFSET('Smelter Look-up'!$H$4,$V46-4,0))</f>
        <v>Kundur</v>
      </c>
      <c r="J46" s="184" t="str">
        <f ca="1">IF(ISERROR($V46),"",OFFSET('Smelter Look-up'!$I$4,$V46-4,0))</f>
        <v>Riau</v>
      </c>
      <c r="K46" s="224"/>
      <c r="L46" s="224" t="s">
        <v>15901</v>
      </c>
      <c r="M46" s="224"/>
      <c r="N46" s="224" t="s">
        <v>15902</v>
      </c>
      <c r="O46" s="224" t="s">
        <v>15899</v>
      </c>
      <c r="P46" s="185" t="s">
        <v>485</v>
      </c>
      <c r="Q46" s="225"/>
      <c r="R46" s="182" t="str">
        <f ca="1">IF(ISERROR($V46),"",OFFSET('Smelter Look-up'!$C$4,$V46-4,0)&amp;"")</f>
        <v>PT Timah Tbk Kundur</v>
      </c>
      <c r="S46" s="181" t="str">
        <f t="shared" ca="1" si="5"/>
        <v>ID</v>
      </c>
      <c r="T46" s="181" t="str">
        <f ca="1">IF(B46="","",IF(ISERROR(MATCH($J46,SorP!$B$1:$B$6226,0)),"",INDIRECT("'SorP'!$A$"&amp;MATCH($S46&amp;$J46,SorP!C:C,0))))</f>
        <v>ID-RI</v>
      </c>
      <c r="U46" s="201"/>
      <c r="V46" s="226">
        <f ca="1">IF(C46="",NA(),IF(OR(C46="Smelter not listed",C46="Smelter not yet identified"),MATCH($B46&amp;$D46,'Smelter Look-up'!$J:$J,0),MATCH($B46&amp;$C46,'Smelter Look-up'!$J:$J,0)))</f>
        <v>532</v>
      </c>
      <c r="X46" s="227">
        <f t="shared" ca="1" si="6"/>
        <v>0</v>
      </c>
      <c r="AB46" s="228" t="str">
        <f t="shared" ca="1" si="7"/>
        <v>TinPT Timah Tbk Kundur</v>
      </c>
    </row>
    <row r="47" spans="1:28" s="227" customFormat="1" ht="25" customHeight="1">
      <c r="A47" s="181" t="s">
        <v>776</v>
      </c>
      <c r="B47" s="182" t="str">
        <f ca="1">IF(LEN(A47)=0,"",INDEX('Smelter Look-up'!$A:$A,MATCH($A47,'Smelter Look-up'!$E:$E,0)))</f>
        <v>Tin</v>
      </c>
      <c r="C47" s="186" t="str">
        <f ca="1">IF(LEN(A47)=0,"",INDEX('Smelter Look-up'!$C:$C,MATCH($A47,'Smelter Look-up'!$E:$E,0)))</f>
        <v>PT Timah Tbk Mentok</v>
      </c>
      <c r="D47" s="230"/>
      <c r="E47" s="182" t="str">
        <f ca="1">IF(ISERROR($V47),"",OFFSET('Smelter Look-up'!$D$4,$V47-4,0)&amp;"")</f>
        <v>INDONESIA</v>
      </c>
      <c r="F47" s="182" t="str">
        <f ca="1">IF(ISERROR($V47),"",OFFSET('Smelter Look-up'!$E$4,$V47-4,0))</f>
        <v>CID001482</v>
      </c>
      <c r="G47" s="182" t="str">
        <f ca="1">IF(C47=$X$4,IF(ISERROR($V47),"Enter smelter details","RMI"),IF(ISERROR($V47),"",OFFSET('Smelter Look-up'!$F$4,$V47-4,0)))</f>
        <v>RMI</v>
      </c>
      <c r="H47" s="183">
        <f ca="1">IF(ISERROR($V47),"",OFFSET('Smelter Look-up'!$G$4,$V47-4,0))</f>
        <v>0</v>
      </c>
      <c r="I47" s="184" t="str">
        <f ca="1">IF(ISERROR($V47),"",OFFSET('Smelter Look-up'!$H$4,$V47-4,0))</f>
        <v>Mentok</v>
      </c>
      <c r="J47" s="184" t="str">
        <f ca="1">IF(ISERROR($V47),"",OFFSET('Smelter Look-up'!$I$4,$V47-4,0))</f>
        <v>Kepulauan Bangka Belitung</v>
      </c>
      <c r="K47" s="224"/>
      <c r="L47" s="224" t="s">
        <v>15903</v>
      </c>
      <c r="M47" s="224"/>
      <c r="N47" s="224" t="s">
        <v>15900</v>
      </c>
      <c r="O47" s="224" t="s">
        <v>15899</v>
      </c>
      <c r="P47" s="185" t="s">
        <v>485</v>
      </c>
      <c r="Q47" s="225"/>
      <c r="R47" s="182" t="str">
        <f ca="1">IF(ISERROR($V47),"",OFFSET('Smelter Look-up'!$C$4,$V47-4,0)&amp;"")</f>
        <v>PT Timah Tbk Mentok</v>
      </c>
      <c r="S47" s="181" t="str">
        <f t="shared" ca="1" si="5"/>
        <v>ID</v>
      </c>
      <c r="T47" s="181" t="str">
        <f ca="1">IF(B47="","",IF(ISERROR(MATCH($J47,SorP!$B$1:$B$6226,0)),"",INDIRECT("'SorP'!$A$"&amp;MATCH($S47&amp;$J47,SorP!C:C,0))))</f>
        <v>ID-BB</v>
      </c>
      <c r="U47" s="201"/>
      <c r="V47" s="226">
        <f ca="1">IF(C47="",NA(),IF(OR(C47="Smelter not listed",C47="Smelter not yet identified"),MATCH($B47&amp;$D47,'Smelter Look-up'!$J:$J,0),MATCH($B47&amp;$C47,'Smelter Look-up'!$J:$J,0)))</f>
        <v>533</v>
      </c>
      <c r="X47" s="227">
        <f t="shared" ca="1" si="6"/>
        <v>0</v>
      </c>
      <c r="AB47" s="228" t="str">
        <f t="shared" ca="1" si="7"/>
        <v>TinPT Timah Tbk Mentok</v>
      </c>
    </row>
    <row r="48" spans="1:28" s="227" customFormat="1" ht="25" customHeight="1">
      <c r="A48" s="181" t="s">
        <v>15086</v>
      </c>
      <c r="B48" s="182" t="str">
        <f ca="1">IF(LEN(A48)=0,"",INDEX('Smelter Look-up'!$A:$A,MATCH($A48,'Smelter Look-up'!$E:$E,0)))</f>
        <v>Tin</v>
      </c>
      <c r="C48" s="186" t="str">
        <f ca="1">IF(LEN(A48)=0,"",INDEX('Smelter Look-up'!$C:$C,MATCH($A48,'Smelter Look-up'!$E:$E,0)))</f>
        <v>PT Timah Nusantara</v>
      </c>
      <c r="D48" s="230"/>
      <c r="E48" s="182" t="str">
        <f ca="1">IF(ISERROR($V48),"",OFFSET('Smelter Look-up'!$D$4,$V48-4,0)&amp;"")</f>
        <v>INDONESIA</v>
      </c>
      <c r="F48" s="182" t="str">
        <f ca="1">IF(ISERROR($V48),"",OFFSET('Smelter Look-up'!$E$4,$V48-4,0))</f>
        <v>CID001486</v>
      </c>
      <c r="G48" s="182" t="str">
        <f ca="1">IF(C48=$X$4,IF(ISERROR($V48),"Enter smelter details","RMI"),IF(ISERROR($V48),"",OFFSET('Smelter Look-up'!$F$4,$V48-4,0)))</f>
        <v>RMI</v>
      </c>
      <c r="H48" s="183">
        <f ca="1">IF(ISERROR($V48),"",OFFSET('Smelter Look-up'!$G$4,$V48-4,0))</f>
        <v>0</v>
      </c>
      <c r="I48" s="184" t="str">
        <f ca="1">IF(ISERROR($V48),"",OFFSET('Smelter Look-up'!$H$4,$V48-4,0))</f>
        <v>Tempilang</v>
      </c>
      <c r="J48" s="184" t="str">
        <f ca="1">IF(ISERROR($V48),"",OFFSET('Smelter Look-up'!$I$4,$V48-4,0))</f>
        <v>Kepulauan Bangka Belitung</v>
      </c>
      <c r="K48" s="224"/>
      <c r="L48" s="224"/>
      <c r="M48" s="224"/>
      <c r="N48" s="224"/>
      <c r="O48" s="224"/>
      <c r="P48" s="185"/>
      <c r="Q48" s="225"/>
      <c r="R48" s="182" t="str">
        <f ca="1">IF(ISERROR($V48),"",OFFSET('Smelter Look-up'!$C$4,$V48-4,0)&amp;"")</f>
        <v>PT Timah Nusantara</v>
      </c>
      <c r="S48" s="181" t="str">
        <f t="shared" ca="1" si="5"/>
        <v>ID</v>
      </c>
      <c r="T48" s="181" t="str">
        <f ca="1">IF(B48="","",IF(ISERROR(MATCH($J48,SorP!$B$1:$B$6226,0)),"",INDIRECT("'SorP'!$A$"&amp;MATCH($S48&amp;$J48,SorP!C:C,0))))</f>
        <v>ID-BB</v>
      </c>
      <c r="U48" s="201"/>
      <c r="V48" s="226">
        <f ca="1">IF(C48="",NA(),IF(OR(C48="Smelter not listed",C48="Smelter not yet identified"),MATCH($B48&amp;$D48,'Smelter Look-up'!$J:$J,0),MATCH($B48&amp;$C48,'Smelter Look-up'!$J:$J,0)))</f>
        <v>531</v>
      </c>
      <c r="X48" s="227">
        <f t="shared" ca="1" si="6"/>
        <v>0</v>
      </c>
      <c r="AB48" s="228" t="str">
        <f t="shared" ca="1" si="7"/>
        <v>TinPT Timah Nusantara</v>
      </c>
    </row>
    <row r="49" spans="1:28" s="227" customFormat="1" ht="25" customHeight="1">
      <c r="A49" s="181" t="s">
        <v>15088</v>
      </c>
      <c r="B49" s="182" t="str">
        <f ca="1">IF(LEN(A49)=0,"",INDEX('Smelter Look-up'!$A:$A,MATCH($A49,'Smelter Look-up'!$E:$E,0)))</f>
        <v>Tin</v>
      </c>
      <c r="C49" s="186" t="str">
        <f ca="1">IF(LEN(A49)=0,"",INDEX('Smelter Look-up'!$C:$C,MATCH($A49,'Smelter Look-up'!$E:$E,0)))</f>
        <v>PT Tinindo Inter Nusa</v>
      </c>
      <c r="D49" s="230"/>
      <c r="E49" s="182" t="str">
        <f ca="1">IF(ISERROR($V49),"",OFFSET('Smelter Look-up'!$D$4,$V49-4,0)&amp;"")</f>
        <v>INDONESIA</v>
      </c>
      <c r="F49" s="182" t="str">
        <f ca="1">IF(ISERROR($V49),"",OFFSET('Smelter Look-up'!$E$4,$V49-4,0))</f>
        <v>CID001490</v>
      </c>
      <c r="G49" s="182" t="str">
        <f ca="1">IF(C49=$X$4,IF(ISERROR($V49),"Enter smelter details","RMI"),IF(ISERROR($V49),"",OFFSET('Smelter Look-up'!$F$4,$V49-4,0)))</f>
        <v>RMI</v>
      </c>
      <c r="H49" s="183">
        <f ca="1">IF(ISERROR($V49),"",OFFSET('Smelter Look-up'!$G$4,$V49-4,0))</f>
        <v>0</v>
      </c>
      <c r="I49" s="184" t="str">
        <f ca="1">IF(ISERROR($V49),"",OFFSET('Smelter Look-up'!$H$4,$V49-4,0))</f>
        <v>Pangkal Pinang</v>
      </c>
      <c r="J49" s="184" t="str">
        <f ca="1">IF(ISERROR($V49),"",OFFSET('Smelter Look-up'!$I$4,$V49-4,0))</f>
        <v>Kepulauan Bangka Belitung</v>
      </c>
      <c r="K49" s="224"/>
      <c r="L49" s="224"/>
      <c r="M49" s="224"/>
      <c r="N49" s="224" t="s">
        <v>15087</v>
      </c>
      <c r="O49" s="224" t="s">
        <v>1095</v>
      </c>
      <c r="P49" s="185" t="s">
        <v>485</v>
      </c>
      <c r="Q49" s="225"/>
      <c r="R49" s="182" t="str">
        <f ca="1">IF(ISERROR($V49),"",OFFSET('Smelter Look-up'!$C$4,$V49-4,0)&amp;"")</f>
        <v>PT Tinindo Inter Nusa</v>
      </c>
      <c r="S49" s="181" t="str">
        <f t="shared" ca="1" si="5"/>
        <v>ID</v>
      </c>
      <c r="T49" s="181" t="str">
        <f ca="1">IF(B49="","",IF(ISERROR(MATCH($J49,SorP!$B$1:$B$6226,0)),"",INDIRECT("'SorP'!$A$"&amp;MATCH($S49&amp;$J49,SorP!C:C,0))))</f>
        <v>ID-BB</v>
      </c>
      <c r="U49" s="201"/>
      <c r="V49" s="226">
        <f ca="1">IF(C49="",NA(),IF(OR(C49="Smelter not listed",C49="Smelter not yet identified"),MATCH($B49&amp;$D49,'Smelter Look-up'!$J:$J,0),MATCH($B49&amp;$C49,'Smelter Look-up'!$J:$J,0)))</f>
        <v>534</v>
      </c>
      <c r="X49" s="227">
        <f t="shared" ca="1" si="6"/>
        <v>0</v>
      </c>
      <c r="AB49" s="228" t="str">
        <f t="shared" ca="1" si="7"/>
        <v>TinPT Tinindo Inter Nusa</v>
      </c>
    </row>
    <row r="50" spans="1:28" s="227" customFormat="1" ht="25" customHeight="1">
      <c r="A50" s="181" t="s">
        <v>15463</v>
      </c>
      <c r="B50" s="182" t="str">
        <f ca="1">IF(LEN(A50)=0,"",INDEX('Smelter Look-up'!$A:$A,MATCH($A50,'Smelter Look-up'!$E:$E,0)))</f>
        <v>Tin</v>
      </c>
      <c r="C50" s="186" t="str">
        <f ca="1">IF(LEN(A50)=0,"",INDEX('Smelter Look-up'!$C:$C,MATCH($A50,'Smelter Look-up'!$E:$E,0)))</f>
        <v>PT Tommy Utama</v>
      </c>
      <c r="D50" s="230"/>
      <c r="E50" s="182" t="str">
        <f ca="1">IF(ISERROR($V50),"",OFFSET('Smelter Look-up'!$D$4,$V50-4,0)&amp;"")</f>
        <v>INDONESIA</v>
      </c>
      <c r="F50" s="182" t="str">
        <f ca="1">IF(ISERROR($V50),"",OFFSET('Smelter Look-up'!$E$4,$V50-4,0))</f>
        <v>CID001493</v>
      </c>
      <c r="G50" s="182" t="str">
        <f ca="1">IF(C50=$X$4,IF(ISERROR($V50),"Enter smelter details","RMI"),IF(ISERROR($V50),"",OFFSET('Smelter Look-up'!$F$4,$V50-4,0)))</f>
        <v>RMI</v>
      </c>
      <c r="H50" s="183">
        <f ca="1">IF(ISERROR($V50),"",OFFSET('Smelter Look-up'!$G$4,$V50-4,0))</f>
        <v>0</v>
      </c>
      <c r="I50" s="184" t="str">
        <f ca="1">IF(ISERROR($V50),"",OFFSET('Smelter Look-up'!$H$4,$V50-4,0))</f>
        <v>Sumping Desa Batu Peyu</v>
      </c>
      <c r="J50" s="184" t="str">
        <f ca="1">IF(ISERROR($V50),"",OFFSET('Smelter Look-up'!$I$4,$V50-4,0))</f>
        <v>Kepulauan Bangka Belitung</v>
      </c>
      <c r="K50" s="224"/>
      <c r="L50" s="224"/>
      <c r="M50" s="224"/>
      <c r="N50" s="224"/>
      <c r="O50" s="224"/>
      <c r="P50" s="185"/>
      <c r="Q50" s="225"/>
      <c r="R50" s="182" t="str">
        <f ca="1">IF(ISERROR($V50),"",OFFSET('Smelter Look-up'!$C$4,$V50-4,0)&amp;"")</f>
        <v>PT Tommy Utama</v>
      </c>
      <c r="S50" s="181" t="str">
        <f t="shared" ca="1" si="5"/>
        <v>ID</v>
      </c>
      <c r="T50" s="181" t="str">
        <f ca="1">IF(B50="","",IF(ISERROR(MATCH($J50,SorP!$B$1:$B$6226,0)),"",INDIRECT("'SorP'!$A$"&amp;MATCH($S50&amp;$J50,SorP!C:C,0))))</f>
        <v>ID-BB</v>
      </c>
      <c r="U50" s="201"/>
      <c r="V50" s="226">
        <f ca="1">IF(C50="",NA(),IF(OR(C50="Smelter not listed",C50="Smelter not yet identified"),MATCH($B50&amp;$D50,'Smelter Look-up'!$J:$J,0),MATCH($B50&amp;$C50,'Smelter Look-up'!$J:$J,0)))</f>
        <v>536</v>
      </c>
      <c r="X50" s="227">
        <f t="shared" ca="1" si="6"/>
        <v>0</v>
      </c>
      <c r="AB50" s="228" t="str">
        <f t="shared" ca="1" si="7"/>
        <v>TinPT Tommy Utama</v>
      </c>
    </row>
    <row r="51" spans="1:28" s="227" customFormat="1" ht="25" customHeight="1">
      <c r="A51" s="181" t="s">
        <v>778</v>
      </c>
      <c r="B51" s="182" t="str">
        <f ca="1">IF(LEN(A51)=0,"",INDEX('Smelter Look-up'!$A:$A,MATCH($A51,'Smelter Look-up'!$E:$E,0)))</f>
        <v>Tin</v>
      </c>
      <c r="C51" s="186" t="str">
        <f ca="1">IF(LEN(A51)=0,"",INDEX('Smelter Look-up'!$C:$C,MATCH($A51,'Smelter Look-up'!$E:$E,0)))</f>
        <v>Rui Da Hung</v>
      </c>
      <c r="D51" s="230"/>
      <c r="E51" s="182" t="str">
        <f ca="1">IF(ISERROR($V51),"",OFFSET('Smelter Look-up'!$D$4,$V51-4,0)&amp;"")</f>
        <v>TAIWAN, PROVINCE OF CHINA</v>
      </c>
      <c r="F51" s="182" t="str">
        <f ca="1">IF(ISERROR($V51),"",OFFSET('Smelter Look-up'!$E$4,$V51-4,0))</f>
        <v>CID001539</v>
      </c>
      <c r="G51" s="182" t="str">
        <f ca="1">IF(C51=$X$4,IF(ISERROR($V51),"Enter smelter details","RMI"),IF(ISERROR($V51),"",OFFSET('Smelter Look-up'!$F$4,$V51-4,0)))</f>
        <v>RMI</v>
      </c>
      <c r="H51" s="183">
        <f ca="1">IF(ISERROR($V51),"",OFFSET('Smelter Look-up'!$G$4,$V51-4,0))</f>
        <v>0</v>
      </c>
      <c r="I51" s="184" t="str">
        <f ca="1">IF(ISERROR($V51),"",OFFSET('Smelter Look-up'!$H$4,$V51-4,0))</f>
        <v>Longtan Shiang Taoyuan</v>
      </c>
      <c r="J51" s="184" t="str">
        <f ca="1">IF(ISERROR($V51),"",OFFSET('Smelter Look-up'!$I$4,$V51-4,0))</f>
        <v>Taoyuan</v>
      </c>
      <c r="K51" s="224"/>
      <c r="L51" s="224"/>
      <c r="M51" s="224"/>
      <c r="N51" s="224" t="s">
        <v>15923</v>
      </c>
      <c r="O51" s="224" t="s">
        <v>15924</v>
      </c>
      <c r="P51" s="185" t="s">
        <v>485</v>
      </c>
      <c r="Q51" s="225"/>
      <c r="R51" s="182" t="str">
        <f ca="1">IF(ISERROR($V51),"",OFFSET('Smelter Look-up'!$C$4,$V51-4,0)&amp;"")</f>
        <v>Rui Da Hung</v>
      </c>
      <c r="S51" s="181" t="str">
        <f t="shared" ca="1" si="5"/>
        <v>TW</v>
      </c>
      <c r="T51" s="181" t="str">
        <f ca="1">IF(B51="","",IF(ISERROR(MATCH($J51,SorP!$B$1:$B$6226,0)),"",INDIRECT("'SorP'!$A$"&amp;MATCH($S51&amp;$J51,SorP!C:C,0))))</f>
        <v>TW-TAO</v>
      </c>
      <c r="U51" s="201"/>
      <c r="V51" s="226">
        <f ca="1">IF(C51="",NA(),IF(OR(C51="Smelter not listed",C51="Smelter not yet identified"),MATCH($B51&amp;$D51,'Smelter Look-up'!$J:$J,0),MATCH($B51&amp;$C51,'Smelter Look-up'!$J:$J,0)))</f>
        <v>541</v>
      </c>
      <c r="X51" s="227">
        <f t="shared" ca="1" si="6"/>
        <v>0</v>
      </c>
      <c r="AB51" s="228" t="str">
        <f t="shared" ca="1" si="7"/>
        <v>TinRui Da Hung</v>
      </c>
    </row>
    <row r="52" spans="1:28" s="227" customFormat="1" ht="25" customHeight="1">
      <c r="A52" s="181" t="s">
        <v>779</v>
      </c>
      <c r="B52" s="182" t="str">
        <f ca="1">IF(LEN(A52)=0,"",INDEX('Smelter Look-up'!$A:$A,MATCH($A52,'Smelter Look-up'!$E:$E,0)))</f>
        <v>Tin</v>
      </c>
      <c r="C52" s="186" t="str">
        <f ca="1">IF(LEN(A52)=0,"",INDEX('Smelter Look-up'!$C:$C,MATCH($A52,'Smelter Look-up'!$E:$E,0)))</f>
        <v>Thaisarco</v>
      </c>
      <c r="D52" s="230"/>
      <c r="E52" s="182" t="str">
        <f ca="1">IF(ISERROR($V52),"",OFFSET('Smelter Look-up'!$D$4,$V52-4,0)&amp;"")</f>
        <v>THAILAND</v>
      </c>
      <c r="F52" s="182" t="str">
        <f ca="1">IF(ISERROR($V52),"",OFFSET('Smelter Look-up'!$E$4,$V52-4,0))</f>
        <v>CID001898</v>
      </c>
      <c r="G52" s="182" t="str">
        <f ca="1">IF(C52=$X$4,IF(ISERROR($V52),"Enter smelter details","RMI"),IF(ISERROR($V52),"",OFFSET('Smelter Look-up'!$F$4,$V52-4,0)))</f>
        <v>RMI</v>
      </c>
      <c r="H52" s="183">
        <f ca="1">IF(ISERROR($V52),"",OFFSET('Smelter Look-up'!$G$4,$V52-4,0))</f>
        <v>0</v>
      </c>
      <c r="I52" s="184" t="str">
        <f ca="1">IF(ISERROR($V52),"",OFFSET('Smelter Look-up'!$H$4,$V52-4,0))</f>
        <v>Amphur Muang</v>
      </c>
      <c r="J52" s="184" t="str">
        <f ca="1">IF(ISERROR($V52),"",OFFSET('Smelter Look-up'!$I$4,$V52-4,0))</f>
        <v>Phuket</v>
      </c>
      <c r="K52" s="224"/>
      <c r="L52" s="224"/>
      <c r="M52" s="224"/>
      <c r="N52" s="224"/>
      <c r="O52" s="224" t="s">
        <v>15904</v>
      </c>
      <c r="P52" s="185" t="s">
        <v>485</v>
      </c>
      <c r="Q52" s="225"/>
      <c r="R52" s="182" t="str">
        <f ca="1">IF(ISERROR($V52),"",OFFSET('Smelter Look-up'!$C$4,$V52-4,0)&amp;"")</f>
        <v>Thaisarco</v>
      </c>
      <c r="S52" s="181" t="str">
        <f t="shared" ca="1" si="5"/>
        <v>TH</v>
      </c>
      <c r="T52" s="181" t="str">
        <f ca="1">IF(B52="","",IF(ISERROR(MATCH($J52,SorP!$B$1:$B$6226,0)),"",INDIRECT("'SorP'!$A$"&amp;MATCH($S52&amp;$J52,SorP!C:C,0))))</f>
        <v>TH-83</v>
      </c>
      <c r="U52" s="201"/>
      <c r="V52" s="226">
        <f ca="1">IF(C52="",NA(),IF(OR(C52="Smelter not listed",C52="Smelter not yet identified"),MATCH($B52&amp;$D52,'Smelter Look-up'!$J:$J,0),MATCH($B52&amp;$C52,'Smelter Look-up'!$J:$J,0)))</f>
        <v>547</v>
      </c>
      <c r="X52" s="227">
        <f t="shared" ca="1" si="6"/>
        <v>0</v>
      </c>
      <c r="AB52" s="228" t="str">
        <f t="shared" ca="1" si="7"/>
        <v>TinThaisarco</v>
      </c>
    </row>
    <row r="53" spans="1:28" s="227" customFormat="1" ht="25" customHeight="1">
      <c r="A53" s="181" t="s">
        <v>780</v>
      </c>
      <c r="B53" s="182" t="str">
        <f ca="1">IF(LEN(A53)=0,"",INDEX('Smelter Look-up'!$A:$A,MATCH($A53,'Smelter Look-up'!$E:$E,0)))</f>
        <v>Tin</v>
      </c>
      <c r="C53" s="186" t="str">
        <f ca="1">IF(LEN(A53)=0,"",INDEX('Smelter Look-up'!$C:$C,MATCH($A53,'Smelter Look-up'!$E:$E,0)))</f>
        <v>White Solder Metalurgia e Mineracao Ltda.</v>
      </c>
      <c r="D53" s="230"/>
      <c r="E53" s="182" t="str">
        <f ca="1">IF(ISERROR($V53),"",OFFSET('Smelter Look-up'!$D$4,$V53-4,0)&amp;"")</f>
        <v>BRAZIL</v>
      </c>
      <c r="F53" s="182" t="str">
        <f ca="1">IF(ISERROR($V53),"",OFFSET('Smelter Look-up'!$E$4,$V53-4,0))</f>
        <v>CID002036</v>
      </c>
      <c r="G53" s="182" t="str">
        <f ca="1">IF(C53=$X$4,IF(ISERROR($V53),"Enter smelter details","RMI"),IF(ISERROR($V53),"",OFFSET('Smelter Look-up'!$F$4,$V53-4,0)))</f>
        <v>RMI</v>
      </c>
      <c r="H53" s="183">
        <f ca="1">IF(ISERROR($V53),"",OFFSET('Smelter Look-up'!$G$4,$V53-4,0))</f>
        <v>0</v>
      </c>
      <c r="I53" s="184" t="str">
        <f ca="1">IF(ISERROR($V53),"",OFFSET('Smelter Look-up'!$H$4,$V53-4,0))</f>
        <v>Ariquemes</v>
      </c>
      <c r="J53" s="184" t="str">
        <f ca="1">IF(ISERROR($V53),"",OFFSET('Smelter Look-up'!$I$4,$V53-4,0))</f>
        <v>Rondônia</v>
      </c>
      <c r="K53" s="224"/>
      <c r="L53" s="224"/>
      <c r="M53" s="224"/>
      <c r="N53" s="224"/>
      <c r="O53" s="224"/>
      <c r="P53" s="185"/>
      <c r="Q53" s="225"/>
      <c r="R53" s="182" t="str">
        <f ca="1">IF(ISERROR($V53),"",OFFSET('Smelter Look-up'!$C$4,$V53-4,0)&amp;"")</f>
        <v>White Solder Metalurgia e Mineracao Ltda.</v>
      </c>
      <c r="S53" s="181" t="str">
        <f t="shared" ca="1" si="5"/>
        <v>BR</v>
      </c>
      <c r="T53" s="181" t="str">
        <f ca="1">IF(B53="","",IF(ISERROR(MATCH($J53,SorP!$B$1:$B$6226,0)),"",INDIRECT("'SorP'!$A$"&amp;MATCH($S53&amp;$J53,SorP!C:C,0))))</f>
        <v>BR-RO</v>
      </c>
      <c r="U53" s="201"/>
      <c r="V53" s="226">
        <f ca="1">IF(C53="",NA(),IF(OR(C53="Smelter not listed",C53="Smelter not yet identified"),MATCH($B53&amp;$D53,'Smelter Look-up'!$J:$J,0),MATCH($B53&amp;$C53,'Smelter Look-up'!$J:$J,0)))</f>
        <v>556</v>
      </c>
      <c r="X53" s="227">
        <f t="shared" ca="1" si="6"/>
        <v>0</v>
      </c>
      <c r="AB53" s="228" t="str">
        <f t="shared" ca="1" si="7"/>
        <v>TinWhite Solder Metalurgia e Mineracao Ltda.</v>
      </c>
    </row>
    <row r="54" spans="1:28" s="227" customFormat="1" ht="25" customHeight="1">
      <c r="A54" s="181" t="s">
        <v>781</v>
      </c>
      <c r="B54" s="182" t="str">
        <f ca="1">IF(LEN(A54)=0,"",INDEX('Smelter Look-up'!$A:$A,MATCH($A54,'Smelter Look-up'!$E:$E,0)))</f>
        <v>Tin</v>
      </c>
      <c r="C54" s="186" t="str">
        <f ca="1">IF(LEN(A54)=0,"",INDEX('Smelter Look-up'!$C:$C,MATCH($A54,'Smelter Look-up'!$E:$E,0)))</f>
        <v>Yunnan Chengfeng Non-ferrous Metals Co., Ltd.</v>
      </c>
      <c r="D54" s="230"/>
      <c r="E54" s="182" t="str">
        <f ca="1">IF(ISERROR($V54),"",OFFSET('Smelter Look-up'!$D$4,$V54-4,0)&amp;"")</f>
        <v>CHINA</v>
      </c>
      <c r="F54" s="182" t="str">
        <f ca="1">IF(ISERROR($V54),"",OFFSET('Smelter Look-up'!$E$4,$V54-4,0))</f>
        <v>CID002158</v>
      </c>
      <c r="G54" s="182" t="str">
        <f ca="1">IF(C54=$X$4,IF(ISERROR($V54),"Enter smelter details","RMI"),IF(ISERROR($V54),"",OFFSET('Smelter Look-up'!$F$4,$V54-4,0)))</f>
        <v>RMI</v>
      </c>
      <c r="H54" s="183">
        <f ca="1">IF(ISERROR($V54),"",OFFSET('Smelter Look-up'!$G$4,$V54-4,0))</f>
        <v>0</v>
      </c>
      <c r="I54" s="184" t="str">
        <f ca="1">IF(ISERROR($V54),"",OFFSET('Smelter Look-up'!$H$4,$V54-4,0))</f>
        <v>Gejiu</v>
      </c>
      <c r="J54" s="184" t="str">
        <f ca="1">IF(ISERROR($V54),"",OFFSET('Smelter Look-up'!$I$4,$V54-4,0))</f>
        <v>Yunnan Sheng</v>
      </c>
      <c r="K54" s="224"/>
      <c r="L54" s="224"/>
      <c r="M54" s="224"/>
      <c r="N54" s="224"/>
      <c r="O54" s="224"/>
      <c r="P54" s="185"/>
      <c r="Q54" s="225"/>
      <c r="R54" s="182" t="str">
        <f ca="1">IF(ISERROR($V54),"",OFFSET('Smelter Look-up'!$C$4,$V54-4,0)&amp;"")</f>
        <v>Yunnan Chengfeng Non-ferrous Metals Co., Ltd.</v>
      </c>
      <c r="S54" s="181" t="str">
        <f t="shared" ca="1" si="5"/>
        <v>CN</v>
      </c>
      <c r="T54" s="181" t="str">
        <f ca="1">IF(B54="","",IF(ISERROR(MATCH($J54,SorP!$B$1:$B$6226,0)),"",INDIRECT("'SorP'!$A$"&amp;MATCH($S54&amp;$J54,SorP!C:C,0))))</f>
        <v>CN-YN</v>
      </c>
      <c r="U54" s="201"/>
      <c r="V54" s="226">
        <f ca="1">IF(C54="",NA(),IF(OR(C54="Smelter not listed",C54="Smelter not yet identified"),MATCH($B54&amp;$D54,'Smelter Look-up'!$J:$J,0),MATCH($B54&amp;$C54,'Smelter Look-up'!$J:$J,0)))</f>
        <v>565</v>
      </c>
      <c r="X54" s="227">
        <f t="shared" ca="1" si="6"/>
        <v>0</v>
      </c>
      <c r="AB54" s="228" t="str">
        <f t="shared" ca="1" si="7"/>
        <v>TinYunnan Chengfeng Non-ferrous Metals Co., Ltd.</v>
      </c>
    </row>
    <row r="55" spans="1:28" s="227" customFormat="1" ht="25" customHeight="1">
      <c r="A55" s="181" t="s">
        <v>782</v>
      </c>
      <c r="B55" s="182" t="str">
        <f ca="1">IF(LEN(A55)=0,"",INDEX('Smelter Look-up'!$A:$A,MATCH($A55,'Smelter Look-up'!$E:$E,0)))</f>
        <v>Tin</v>
      </c>
      <c r="C55" s="186" t="str">
        <f ca="1">IF(LEN(A55)=0,"",INDEX('Smelter Look-up'!$C:$C,MATCH($A55,'Smelter Look-up'!$E:$E,0)))</f>
        <v>Tin Smelting Branch of Yunnan Tin Co., Ltd.</v>
      </c>
      <c r="D55" s="230"/>
      <c r="E55" s="182" t="str">
        <f ca="1">IF(ISERROR($V55),"",OFFSET('Smelter Look-up'!$D$4,$V55-4,0)&amp;"")</f>
        <v>CHINA</v>
      </c>
      <c r="F55" s="182" t="str">
        <f ca="1">IF(ISERROR($V55),"",OFFSET('Smelter Look-up'!$E$4,$V55-4,0))</f>
        <v>CID002180</v>
      </c>
      <c r="G55" s="182" t="str">
        <f ca="1">IF(C55=$X$4,IF(ISERROR($V55),"Enter smelter details","RMI"),IF(ISERROR($V55),"",OFFSET('Smelter Look-up'!$F$4,$V55-4,0)))</f>
        <v>RMI</v>
      </c>
      <c r="H55" s="183">
        <f ca="1">IF(ISERROR($V55),"",OFFSET('Smelter Look-up'!$G$4,$V55-4,0))</f>
        <v>0</v>
      </c>
      <c r="I55" s="184" t="str">
        <f ca="1">IF(ISERROR($V55),"",OFFSET('Smelter Look-up'!$H$4,$V55-4,0))</f>
        <v>Gejiu</v>
      </c>
      <c r="J55" s="184" t="str">
        <f ca="1">IF(ISERROR($V55),"",OFFSET('Smelter Look-up'!$I$4,$V55-4,0))</f>
        <v>Yunnan Sheng</v>
      </c>
      <c r="K55" s="224"/>
      <c r="L55" s="224"/>
      <c r="M55" s="224"/>
      <c r="N55" s="224" t="s">
        <v>15905</v>
      </c>
      <c r="O55" s="224" t="s">
        <v>15906</v>
      </c>
      <c r="P55" s="185" t="s">
        <v>485</v>
      </c>
      <c r="Q55" s="225"/>
      <c r="R55" s="182" t="str">
        <f ca="1">IF(ISERROR($V55),"",OFFSET('Smelter Look-up'!$C$4,$V55-4,0)&amp;"")</f>
        <v>Tin Smelting Branch of Yunnan Tin Co., Ltd.</v>
      </c>
      <c r="S55" s="181" t="str">
        <f t="shared" ca="1" si="5"/>
        <v>CN</v>
      </c>
      <c r="T55" s="181" t="str">
        <f ca="1">IF(B55="","",IF(ISERROR(MATCH($J55,SorP!$B$1:$B$6226,0)),"",INDIRECT("'SorP'!$A$"&amp;MATCH($S55&amp;$J55,SorP!C:C,0))))</f>
        <v>CN-YN</v>
      </c>
      <c r="U55" s="201"/>
      <c r="V55" s="226">
        <f ca="1">IF(C55="",NA(),IF(OR(C55="Smelter not listed",C55="Smelter not yet identified"),MATCH($B55&amp;$D55,'Smelter Look-up'!$J:$J,0),MATCH($B55&amp;$C55,'Smelter Look-up'!$J:$J,0)))</f>
        <v>550</v>
      </c>
      <c r="X55" s="227">
        <f t="shared" ca="1" si="6"/>
        <v>0</v>
      </c>
      <c r="AB55" s="228" t="str">
        <f t="shared" ca="1" si="7"/>
        <v>TinTin Smelting Branch of Yunnan Tin Co., Ltd.</v>
      </c>
    </row>
    <row r="56" spans="1:28" s="227" customFormat="1" ht="25" customHeight="1">
      <c r="A56" s="181" t="s">
        <v>1392</v>
      </c>
      <c r="B56" s="182" t="str">
        <f ca="1">IF(LEN(A56)=0,"",INDEX('Smelter Look-up'!$A:$A,MATCH($A56,'Smelter Look-up'!$E:$E,0)))</f>
        <v>Tin</v>
      </c>
      <c r="C56" s="186" t="str">
        <f ca="1">IF(LEN(A56)=0,"",INDEX('Smelter Look-up'!$C:$C,MATCH($A56,'Smelter Look-up'!$E:$E,0)))</f>
        <v>PT ATD Makmur Mandiri Jaya</v>
      </c>
      <c r="D56" s="230"/>
      <c r="E56" s="182" t="str">
        <f ca="1">IF(ISERROR($V56),"",OFFSET('Smelter Look-up'!$D$4,$V56-4,0)&amp;"")</f>
        <v>INDONESIA</v>
      </c>
      <c r="F56" s="182" t="str">
        <f ca="1">IF(ISERROR($V56),"",OFFSET('Smelter Look-up'!$E$4,$V56-4,0))</f>
        <v>CID002503</v>
      </c>
      <c r="G56" s="182" t="str">
        <f ca="1">IF(C56=$X$4,IF(ISERROR($V56),"Enter smelter details","RMI"),IF(ISERROR($V56),"",OFFSET('Smelter Look-up'!$F$4,$V56-4,0)))</f>
        <v>RMI</v>
      </c>
      <c r="H56" s="183">
        <f ca="1">IF(ISERROR($V56),"",OFFSET('Smelter Look-up'!$G$4,$V56-4,0))</f>
        <v>0</v>
      </c>
      <c r="I56" s="184" t="str">
        <f ca="1">IF(ISERROR($V56),"",OFFSET('Smelter Look-up'!$H$4,$V56-4,0))</f>
        <v>Sungailiat</v>
      </c>
      <c r="J56" s="184" t="str">
        <f ca="1">IF(ISERROR($V56),"",OFFSET('Smelter Look-up'!$I$4,$V56-4,0))</f>
        <v>Kepulauan Bangka Belitung</v>
      </c>
      <c r="K56" s="224"/>
      <c r="L56" s="224"/>
      <c r="M56" s="224"/>
      <c r="N56" s="224"/>
      <c r="O56" s="224"/>
      <c r="P56" s="185"/>
      <c r="Q56" s="225"/>
      <c r="R56" s="182" t="str">
        <f ca="1">IF(ISERROR($V56),"",OFFSET('Smelter Look-up'!$C$4,$V56-4,0)&amp;"")</f>
        <v>PT ATD Makmur Mandiri Jaya</v>
      </c>
      <c r="S56" s="181" t="str">
        <f t="shared" ca="1" si="5"/>
        <v>ID</v>
      </c>
      <c r="T56" s="181" t="str">
        <f ca="1">IF(B56="","",IF(ISERROR(MATCH($J56,SorP!$B$1:$B$6226,0)),"",INDIRECT("'SorP'!$A$"&amp;MATCH($S56&amp;$J56,SorP!C:C,0))))</f>
        <v>ID-BB</v>
      </c>
      <c r="U56" s="201"/>
      <c r="V56" s="226">
        <f ca="1">IF(C56="",NA(),IF(OR(C56="Smelter not listed",C56="Smelter not yet identified"),MATCH($B56&amp;$D56,'Smelter Look-up'!$J:$J,0),MATCH($B56&amp;$C56,'Smelter Look-up'!$J:$J,0)))</f>
        <v>505</v>
      </c>
      <c r="X56" s="227">
        <f t="shared" ca="1" si="6"/>
        <v>0</v>
      </c>
      <c r="AB56" s="228" t="str">
        <f t="shared" ca="1" si="7"/>
        <v>TinPT ATD Makmur Mandiri Jaya</v>
      </c>
    </row>
    <row r="57" spans="1:28" s="227" customFormat="1" ht="25" customHeight="1">
      <c r="A57" s="181" t="s">
        <v>1390</v>
      </c>
      <c r="B57" s="182" t="str">
        <f ca="1">IF(LEN(A57)=0,"",INDEX('Smelter Look-up'!$A:$A,MATCH($A57,'Smelter Look-up'!$E:$E,0)))</f>
        <v>Tin</v>
      </c>
      <c r="C57" s="186" t="str">
        <f ca="1">IF(LEN(A57)=0,"",INDEX('Smelter Look-up'!$C:$C,MATCH($A57,'Smelter Look-up'!$E:$E,0)))</f>
        <v>O.M. Manufacturing Philippines, Inc.</v>
      </c>
      <c r="D57" s="230"/>
      <c r="E57" s="182" t="str">
        <f ca="1">IF(ISERROR($V57),"",OFFSET('Smelter Look-up'!$D$4,$V57-4,0)&amp;"")</f>
        <v>PHILIPPINES</v>
      </c>
      <c r="F57" s="182" t="str">
        <f ca="1">IF(ISERROR($V57),"",OFFSET('Smelter Look-up'!$E$4,$V57-4,0))</f>
        <v>CID002517</v>
      </c>
      <c r="G57" s="182" t="str">
        <f ca="1">IF(C57=$X$4,IF(ISERROR($V57),"Enter smelter details","RMI"),IF(ISERROR($V57),"",OFFSET('Smelter Look-up'!$F$4,$V57-4,0)))</f>
        <v>RMI</v>
      </c>
      <c r="H57" s="183">
        <f ca="1">IF(ISERROR($V57),"",OFFSET('Smelter Look-up'!$G$4,$V57-4,0))</f>
        <v>0</v>
      </c>
      <c r="I57" s="184" t="str">
        <f ca="1">IF(ISERROR($V57),"",OFFSET('Smelter Look-up'!$H$4,$V57-4,0))</f>
        <v>Rosario</v>
      </c>
      <c r="J57" s="184" t="str">
        <f ca="1">IF(ISERROR($V57),"",OFFSET('Smelter Look-up'!$I$4,$V57-4,0))</f>
        <v>Cavite</v>
      </c>
      <c r="K57" s="224"/>
      <c r="L57" s="224"/>
      <c r="M57" s="224"/>
      <c r="N57" s="224"/>
      <c r="O57" s="224"/>
      <c r="P57" s="185"/>
      <c r="Q57" s="225"/>
      <c r="R57" s="182" t="str">
        <f ca="1">IF(ISERROR($V57),"",OFFSET('Smelter Look-up'!$C$4,$V57-4,0)&amp;"")</f>
        <v>O.M. Manufacturing Philippines, Inc.</v>
      </c>
      <c r="S57" s="181" t="str">
        <f t="shared" ca="1" si="5"/>
        <v>PH</v>
      </c>
      <c r="T57" s="181" t="str">
        <f ca="1">IF(B57="","",IF(ISERROR(MATCH($J57,SorP!$B$1:$B$6226,0)),"",INDIRECT("'SorP'!$A$"&amp;MATCH($S57&amp;$J57,SorP!C:C,0))))</f>
        <v>PH-CAV</v>
      </c>
      <c r="U57" s="201"/>
      <c r="V57" s="226">
        <f ca="1">IF(C57="",NA(),IF(OR(C57="Smelter not listed",C57="Smelter not yet identified"),MATCH($B57&amp;$D57,'Smelter Look-up'!$J:$J,0),MATCH($B57&amp;$C57,'Smelter Look-up'!$J:$J,0)))</f>
        <v>497</v>
      </c>
      <c r="X57" s="227">
        <f t="shared" ca="1" si="6"/>
        <v>0</v>
      </c>
      <c r="AB57" s="228" t="str">
        <f t="shared" ca="1" si="7"/>
        <v>TinO.M. Manufacturing Philippines, Inc.</v>
      </c>
    </row>
    <row r="58" spans="1:28" s="227" customFormat="1" ht="25" customHeight="1">
      <c r="A58" s="181" t="s">
        <v>15499</v>
      </c>
      <c r="B58" s="182" t="str">
        <f ca="1">IF(LEN(A58)=0,"",INDEX('Smelter Look-up'!$A:$A,MATCH($A58,'Smelter Look-up'!$E:$E,0)))</f>
        <v>Tin</v>
      </c>
      <c r="C58" s="186" t="str">
        <f ca="1">IF(LEN(A58)=0,"",INDEX('Smelter Look-up'!$C:$C,MATCH($A58,'Smelter Look-up'!$E:$E,0)))</f>
        <v>CV Ayi Jaya</v>
      </c>
      <c r="D58" s="230"/>
      <c r="E58" s="182" t="str">
        <f ca="1">IF(ISERROR($V58),"",OFFSET('Smelter Look-up'!$D$4,$V58-4,0)&amp;"")</f>
        <v>INDONESIA</v>
      </c>
      <c r="F58" s="182" t="str">
        <f ca="1">IF(ISERROR($V58),"",OFFSET('Smelter Look-up'!$E$4,$V58-4,0))</f>
        <v>CID002570</v>
      </c>
      <c r="G58" s="182" t="str">
        <f ca="1">IF(C58=$X$4,IF(ISERROR($V58),"Enter smelter details","RMI"),IF(ISERROR($V58),"",OFFSET('Smelter Look-up'!$F$4,$V58-4,0)))</f>
        <v>RMI</v>
      </c>
      <c r="H58" s="183">
        <f ca="1">IF(ISERROR($V58),"",OFFSET('Smelter Look-up'!$G$4,$V58-4,0))</f>
        <v>0</v>
      </c>
      <c r="I58" s="184" t="str">
        <f ca="1">IF(ISERROR($V58),"",OFFSET('Smelter Look-up'!$H$4,$V58-4,0))</f>
        <v>Sungailiat</v>
      </c>
      <c r="J58" s="184" t="str">
        <f ca="1">IF(ISERROR($V58),"",OFFSET('Smelter Look-up'!$I$4,$V58-4,0))</f>
        <v>Kepulauan Bangka Belitung</v>
      </c>
      <c r="K58" s="224"/>
      <c r="L58" s="224"/>
      <c r="M58" s="224"/>
      <c r="N58" s="224"/>
      <c r="O58" s="224"/>
      <c r="P58" s="185"/>
      <c r="Q58" s="225"/>
      <c r="R58" s="182" t="str">
        <f ca="1">IF(ISERROR($V58),"",OFFSET('Smelter Look-up'!$C$4,$V58-4,0)&amp;"")</f>
        <v>CV Ayi Jaya</v>
      </c>
      <c r="S58" s="181" t="str">
        <f t="shared" ca="1" si="5"/>
        <v>ID</v>
      </c>
      <c r="T58" s="181" t="str">
        <f ca="1">IF(B58="","",IF(ISERROR(MATCH($J58,SorP!$B$1:$B$6226,0)),"",INDIRECT("'SorP'!$A$"&amp;MATCH($S58&amp;$J58,SorP!C:C,0))))</f>
        <v>ID-BB</v>
      </c>
      <c r="U58" s="201"/>
      <c r="V58" s="226">
        <f ca="1">IF(C58="",NA(),IF(OR(C58="Smelter not listed",C58="Smelter not yet identified"),MATCH($B58&amp;$D58,'Smelter Look-up'!$J:$J,0),MATCH($B58&amp;$C58,'Smelter Look-up'!$J:$J,0)))</f>
        <v>423</v>
      </c>
      <c r="X58" s="227">
        <f t="shared" ca="1" si="6"/>
        <v>0</v>
      </c>
      <c r="AB58" s="228" t="str">
        <f t="shared" ca="1" si="7"/>
        <v>TinCV Ayi Jaya</v>
      </c>
    </row>
    <row r="59" spans="1:28" s="227" customFormat="1" ht="25" customHeight="1">
      <c r="A59" s="181" t="s">
        <v>15448</v>
      </c>
      <c r="B59" s="182" t="str">
        <f ca="1">IF(LEN(A59)=0,"",INDEX('Smelter Look-up'!$A:$A,MATCH($A59,'Smelter Look-up'!$E:$E,0)))</f>
        <v>Tin</v>
      </c>
      <c r="C59" s="186" t="str">
        <f ca="1">IF(LEN(A59)=0,"",INDEX('Smelter Look-up'!$C:$C,MATCH($A59,'Smelter Look-up'!$E:$E,0)))</f>
        <v>PT Cipta Persada Mulia</v>
      </c>
      <c r="D59" s="230"/>
      <c r="E59" s="182" t="str">
        <f ca="1">IF(ISERROR($V59),"",OFFSET('Smelter Look-up'!$D$4,$V59-4,0)&amp;"")</f>
        <v>INDONESIA</v>
      </c>
      <c r="F59" s="182" t="str">
        <f ca="1">IF(ISERROR($V59),"",OFFSET('Smelter Look-up'!$E$4,$V59-4,0))</f>
        <v>CID002696</v>
      </c>
      <c r="G59" s="182" t="str">
        <f ca="1">IF(C59=$X$4,IF(ISERROR($V59),"Enter smelter details","RMI"),IF(ISERROR($V59),"",OFFSET('Smelter Look-up'!$F$4,$V59-4,0)))</f>
        <v>RMI</v>
      </c>
      <c r="H59" s="183">
        <f ca="1">IF(ISERROR($V59),"",OFFSET('Smelter Look-up'!$G$4,$V59-4,0))</f>
        <v>0</v>
      </c>
      <c r="I59" s="184" t="str">
        <f ca="1">IF(ISERROR($V59),"",OFFSET('Smelter Look-up'!$H$4,$V59-4,0))</f>
        <v>Batam</v>
      </c>
      <c r="J59" s="184" t="str">
        <f ca="1">IF(ISERROR($V59),"",OFFSET('Smelter Look-up'!$I$4,$V59-4,0))</f>
        <v>Kepulauan Riau</v>
      </c>
      <c r="K59" s="224"/>
      <c r="L59" s="224"/>
      <c r="M59" s="224"/>
      <c r="N59" s="224"/>
      <c r="O59" s="224"/>
      <c r="P59" s="185"/>
      <c r="Q59" s="225"/>
      <c r="R59" s="182" t="str">
        <f ca="1">IF(ISERROR($V59),"",OFFSET('Smelter Look-up'!$C$4,$V59-4,0)&amp;"")</f>
        <v>PT Cipta Persada Mulia</v>
      </c>
      <c r="S59" s="181" t="str">
        <f t="shared" ca="1" si="5"/>
        <v>ID</v>
      </c>
      <c r="T59" s="181" t="str">
        <f ca="1">IF(B59="","",IF(ISERROR(MATCH($J59,SorP!$B$1:$B$6226,0)),"",INDIRECT("'SorP'!$A$"&amp;MATCH($S59&amp;$J59,SorP!C:C,0))))</f>
        <v>ID-KR</v>
      </c>
      <c r="U59" s="201"/>
      <c r="V59" s="226">
        <f ca="1">IF(C59="",NA(),IF(OR(C59="Smelter not listed",C59="Smelter not yet identified"),MATCH($B59&amp;$D59,'Smelter Look-up'!$J:$J,0),MATCH($B59&amp;$C59,'Smelter Look-up'!$J:$J,0)))</f>
        <v>513</v>
      </c>
      <c r="X59" s="227">
        <f t="shared" ca="1" si="6"/>
        <v>0</v>
      </c>
      <c r="AB59" s="228" t="str">
        <f t="shared" ca="1" si="7"/>
        <v>TinPT Cipta Persada Mulia</v>
      </c>
    </row>
    <row r="60" spans="1:28" s="227" customFormat="1" ht="25" customHeight="1">
      <c r="A60" s="181" t="s">
        <v>2514</v>
      </c>
      <c r="B60" s="182" t="str">
        <f ca="1">IF(LEN(A60)=0,"",INDEX('Smelter Look-up'!$A:$A,MATCH($A60,'Smelter Look-up'!$E:$E,0)))</f>
        <v>Tin</v>
      </c>
      <c r="C60" s="186" t="str">
        <f ca="1">IF(LEN(A60)=0,"",INDEX('Smelter Look-up'!$C:$C,MATCH($A60,'Smelter Look-up'!$E:$E,0)))</f>
        <v>Super Ligas</v>
      </c>
      <c r="D60" s="230"/>
      <c r="E60" s="182" t="str">
        <f ca="1">IF(ISERROR($V60),"",OFFSET('Smelter Look-up'!$D$4,$V60-4,0)&amp;"")</f>
        <v>BRAZIL</v>
      </c>
      <c r="F60" s="182" t="str">
        <f ca="1">IF(ISERROR($V60),"",OFFSET('Smelter Look-up'!$E$4,$V60-4,0))</f>
        <v>CID002756</v>
      </c>
      <c r="G60" s="182" t="str">
        <f ca="1">IF(C60=$X$4,IF(ISERROR($V60),"Enter smelter details","RMI"),IF(ISERROR($V60),"",OFFSET('Smelter Look-up'!$F$4,$V60-4,0)))</f>
        <v>RMI</v>
      </c>
      <c r="H60" s="183">
        <f ca="1">IF(ISERROR($V60),"",OFFSET('Smelter Look-up'!$G$4,$V60-4,0))</f>
        <v>0</v>
      </c>
      <c r="I60" s="184" t="str">
        <f ca="1">IF(ISERROR($V60),"",OFFSET('Smelter Look-up'!$H$4,$V60-4,0))</f>
        <v>Piracicaba</v>
      </c>
      <c r="J60" s="184" t="str">
        <f ca="1">IF(ISERROR($V60),"",OFFSET('Smelter Look-up'!$I$4,$V60-4,0))</f>
        <v>São Paulo</v>
      </c>
      <c r="K60" s="224"/>
      <c r="L60" s="224"/>
      <c r="M60" s="224"/>
      <c r="N60" s="224"/>
      <c r="O60" s="224"/>
      <c r="P60" s="185"/>
      <c r="Q60" s="225"/>
      <c r="R60" s="182" t="str">
        <f ca="1">IF(ISERROR($V60),"",OFFSET('Smelter Look-up'!$C$4,$V60-4,0)&amp;"")</f>
        <v>Super Ligas</v>
      </c>
      <c r="S60" s="181" t="str">
        <f t="shared" ca="1" si="5"/>
        <v>BR</v>
      </c>
      <c r="T60" s="181" t="str">
        <f ca="1">IF(B60="","",IF(ISERROR(MATCH($J60,SorP!$B$1:$B$6226,0)),"",INDIRECT("'SorP'!$A$"&amp;MATCH($S60&amp;$J60,SorP!C:C,0))))</f>
        <v>BR-SP</v>
      </c>
      <c r="U60" s="201"/>
      <c r="V60" s="226">
        <f ca="1">IF(C60="",NA(),IF(OR(C60="Smelter not listed",C60="Smelter not yet identified"),MATCH($B60&amp;$D60,'Smelter Look-up'!$J:$J,0),MATCH($B60&amp;$C60,'Smelter Look-up'!$J:$J,0)))</f>
        <v>543</v>
      </c>
      <c r="X60" s="227">
        <f t="shared" ca="1" si="6"/>
        <v>0</v>
      </c>
      <c r="AB60" s="228" t="str">
        <f t="shared" ca="1" si="7"/>
        <v>TinSuper Ligas</v>
      </c>
    </row>
    <row r="61" spans="1:28" s="227" customFormat="1" ht="25" customHeight="1">
      <c r="A61" s="181" t="s">
        <v>1801</v>
      </c>
      <c r="B61" s="182" t="str">
        <f ca="1">IF(LEN(A61)=0,"",INDEX('Smelter Look-up'!$A:$A,MATCH($A61,'Smelter Look-up'!$E:$E,0)))</f>
        <v>Tin</v>
      </c>
      <c r="C61" s="186" t="str">
        <f ca="1">IF(LEN(A61)=0,"",INDEX('Smelter Look-up'!$C:$C,MATCH($A61,'Smelter Look-up'!$E:$E,0)))</f>
        <v>Aurubis Beerse</v>
      </c>
      <c r="D61" s="230"/>
      <c r="E61" s="182" t="str">
        <f ca="1">IF(ISERROR($V61),"",OFFSET('Smelter Look-up'!$D$4,$V61-4,0)&amp;"")</f>
        <v>BELGIUM</v>
      </c>
      <c r="F61" s="182" t="str">
        <f ca="1">IF(ISERROR($V61),"",OFFSET('Smelter Look-up'!$E$4,$V61-4,0))</f>
        <v>CID002773</v>
      </c>
      <c r="G61" s="182" t="str">
        <f ca="1">IF(C61=$X$4,IF(ISERROR($V61),"Enter smelter details","RMI"),IF(ISERROR($V61),"",OFFSET('Smelter Look-up'!$F$4,$V61-4,0)))</f>
        <v>RMI</v>
      </c>
      <c r="H61" s="183">
        <f ca="1">IF(ISERROR($V61),"",OFFSET('Smelter Look-up'!$G$4,$V61-4,0))</f>
        <v>0</v>
      </c>
      <c r="I61" s="184" t="str">
        <f ca="1">IF(ISERROR($V61),"",OFFSET('Smelter Look-up'!$H$4,$V61-4,0))</f>
        <v>Beerse</v>
      </c>
      <c r="J61" s="184" t="str">
        <f ca="1">IF(ISERROR($V61),"",OFFSET('Smelter Look-up'!$I$4,$V61-4,0))</f>
        <v>Antwerpen</v>
      </c>
      <c r="K61" s="224"/>
      <c r="L61" s="224" t="s">
        <v>15907</v>
      </c>
      <c r="M61" s="224" t="s">
        <v>15893</v>
      </c>
      <c r="N61" s="224" t="s">
        <v>15894</v>
      </c>
      <c r="O61" s="224" t="s">
        <v>15894</v>
      </c>
      <c r="P61" s="185" t="s">
        <v>485</v>
      </c>
      <c r="Q61" s="225"/>
      <c r="R61" s="182" t="str">
        <f ca="1">IF(ISERROR($V61),"",OFFSET('Smelter Look-up'!$C$4,$V61-4,0)&amp;"")</f>
        <v>Aurubis Beerse</v>
      </c>
      <c r="S61" s="181" t="str">
        <f t="shared" ca="1" si="5"/>
        <v>BE</v>
      </c>
      <c r="T61" s="181" t="str">
        <f ca="1">IF(B61="","",IF(ISERROR(MATCH($J61,SorP!$B$1:$B$6226,0)),"",INDIRECT("'SorP'!$A$"&amp;MATCH($S61&amp;$J61,SorP!C:C,0))))</f>
        <v>BE-VAN</v>
      </c>
      <c r="U61" s="201"/>
      <c r="V61" s="226">
        <f ca="1">IF(C61="",NA(),IF(OR(C61="Smelter not listed",C61="Smelter not yet identified"),MATCH($B61&amp;$D61,'Smelter Look-up'!$J:$J,0),MATCH($B61&amp;$C61,'Smelter Look-up'!$J:$J,0)))</f>
        <v>405</v>
      </c>
      <c r="X61" s="227">
        <f t="shared" ca="1" si="6"/>
        <v>0</v>
      </c>
      <c r="AB61" s="228" t="str">
        <f t="shared" ca="1" si="7"/>
        <v>TinAurubis Beerse</v>
      </c>
    </row>
    <row r="62" spans="1:28" s="227" customFormat="1" ht="25" customHeight="1">
      <c r="A62" s="181" t="s">
        <v>1803</v>
      </c>
      <c r="B62" s="182" t="str">
        <f ca="1">IF(LEN(A62)=0,"",INDEX('Smelter Look-up'!$A:$A,MATCH($A62,'Smelter Look-up'!$E:$E,0)))</f>
        <v>Tin</v>
      </c>
      <c r="C62" s="186" t="str">
        <f ca="1">IF(LEN(A62)=0,"",INDEX('Smelter Look-up'!$C:$C,MATCH($A62,'Smelter Look-up'!$E:$E,0)))</f>
        <v>Aurubis Berango</v>
      </c>
      <c r="D62" s="230"/>
      <c r="E62" s="182" t="str">
        <f ca="1">IF(ISERROR($V62),"",OFFSET('Smelter Look-up'!$D$4,$V62-4,0)&amp;"")</f>
        <v>SPAIN</v>
      </c>
      <c r="F62" s="182" t="str">
        <f ca="1">IF(ISERROR($V62),"",OFFSET('Smelter Look-up'!$E$4,$V62-4,0))</f>
        <v>CID002774</v>
      </c>
      <c r="G62" s="182" t="str">
        <f ca="1">IF(C62=$X$4,IF(ISERROR($V62),"Enter smelter details","RMI"),IF(ISERROR($V62),"",OFFSET('Smelter Look-up'!$F$4,$V62-4,0)))</f>
        <v>RMI</v>
      </c>
      <c r="H62" s="183">
        <f ca="1">IF(ISERROR($V62),"",OFFSET('Smelter Look-up'!$G$4,$V62-4,0))</f>
        <v>0</v>
      </c>
      <c r="I62" s="184" t="str">
        <f ca="1">IF(ISERROR($V62),"",OFFSET('Smelter Look-up'!$H$4,$V62-4,0))</f>
        <v>Berango</v>
      </c>
      <c r="J62" s="184" t="str">
        <f ca="1">IF(ISERROR($V62),"",OFFSET('Smelter Look-up'!$I$4,$V62-4,0))</f>
        <v>Bizkaia</v>
      </c>
      <c r="K62" s="224"/>
      <c r="L62" s="224"/>
      <c r="M62" s="224"/>
      <c r="N62" s="224"/>
      <c r="O62" s="224"/>
      <c r="P62" s="185"/>
      <c r="Q62" s="225"/>
      <c r="R62" s="182" t="str">
        <f ca="1">IF(ISERROR($V62),"",OFFSET('Smelter Look-up'!$C$4,$V62-4,0)&amp;"")</f>
        <v>Aurubis Berango</v>
      </c>
      <c r="S62" s="181" t="str">
        <f t="shared" ca="1" si="5"/>
        <v>ES</v>
      </c>
      <c r="T62" s="181" t="str">
        <f ca="1">IF(B62="","",IF(ISERROR(MATCH($J62,SorP!$B$1:$B$6226,0)),"",INDIRECT("'SorP'!$A$"&amp;MATCH($S62&amp;$J62,SorP!C:C,0))))</f>
        <v>ES-BI</v>
      </c>
      <c r="U62" s="201"/>
      <c r="V62" s="226">
        <f ca="1">IF(C62="",NA(),IF(OR(C62="Smelter not listed",C62="Smelter not yet identified"),MATCH($B62&amp;$D62,'Smelter Look-up'!$J:$J,0),MATCH($B62&amp;$C62,'Smelter Look-up'!$J:$J,0)))</f>
        <v>406</v>
      </c>
      <c r="X62" s="227">
        <f t="shared" ca="1" si="6"/>
        <v>0</v>
      </c>
      <c r="AB62" s="228" t="str">
        <f t="shared" ca="1" si="7"/>
        <v>TinAurubis Berango</v>
      </c>
    </row>
    <row r="63" spans="1:28" s="227" customFormat="1" ht="25" customHeight="1">
      <c r="A63" s="181" t="s">
        <v>15458</v>
      </c>
      <c r="B63" s="182" t="str">
        <f ca="1">IF(LEN(A63)=0,"",INDEX('Smelter Look-up'!$A:$A,MATCH($A63,'Smelter Look-up'!$E:$E,0)))</f>
        <v>Tin</v>
      </c>
      <c r="C63" s="186" t="str">
        <f ca="1">IF(LEN(A63)=0,"",INDEX('Smelter Look-up'!$C:$C,MATCH($A63,'Smelter Look-up'!$E:$E,0)))</f>
        <v>PT Sukses Inti Makmur (SIM)</v>
      </c>
      <c r="D63" s="230"/>
      <c r="E63" s="182" t="str">
        <f ca="1">IF(ISERROR($V63),"",OFFSET('Smelter Look-up'!$D$4,$V63-4,0)&amp;"")</f>
        <v>INDONESIA</v>
      </c>
      <c r="F63" s="182" t="str">
        <f ca="1">IF(ISERROR($V63),"",OFFSET('Smelter Look-up'!$E$4,$V63-4,0))</f>
        <v>CID002816</v>
      </c>
      <c r="G63" s="182" t="str">
        <f ca="1">IF(C63=$X$4,IF(ISERROR($V63),"Enter smelter details","RMI"),IF(ISERROR($V63),"",OFFSET('Smelter Look-up'!$F$4,$V63-4,0)))</f>
        <v>RMI</v>
      </c>
      <c r="H63" s="183">
        <f ca="1">IF(ISERROR($V63),"",OFFSET('Smelter Look-up'!$G$4,$V63-4,0))</f>
        <v>0</v>
      </c>
      <c r="I63" s="184" t="str">
        <f ca="1">IF(ISERROR($V63),"",OFFSET('Smelter Look-up'!$H$4,$V63-4,0))</f>
        <v>Belitung</v>
      </c>
      <c r="J63" s="184" t="str">
        <f ca="1">IF(ISERROR($V63),"",OFFSET('Smelter Look-up'!$I$4,$V63-4,0))</f>
        <v>Kepulauan Bangka Belitung</v>
      </c>
      <c r="K63" s="224"/>
      <c r="L63" s="224"/>
      <c r="M63" s="224"/>
      <c r="N63" s="224"/>
      <c r="O63" s="224"/>
      <c r="P63" s="185"/>
      <c r="Q63" s="225"/>
      <c r="R63" s="182" t="str">
        <f ca="1">IF(ISERROR($V63),"",OFFSET('Smelter Look-up'!$C$4,$V63-4,0)&amp;"")</f>
        <v>PT Sukses Inti Makmur (SIM)</v>
      </c>
      <c r="S63" s="181" t="str">
        <f t="shared" ca="1" si="5"/>
        <v>ID</v>
      </c>
      <c r="T63" s="181" t="str">
        <f ca="1">IF(B63="","",IF(ISERROR(MATCH($J63,SorP!$B$1:$B$6226,0)),"",INDIRECT("'SorP'!$A$"&amp;MATCH($S63&amp;$J63,SorP!C:C,0))))</f>
        <v>ID-BB</v>
      </c>
      <c r="U63" s="201"/>
      <c r="V63" s="226">
        <f ca="1">IF(C63="",NA(),IF(OR(C63="Smelter not listed",C63="Smelter not yet identified"),MATCH($B63&amp;$D63,'Smelter Look-up'!$J:$J,0),MATCH($B63&amp;$C63,'Smelter Look-up'!$J:$J,0)))</f>
        <v>529</v>
      </c>
      <c r="X63" s="227">
        <f t="shared" ca="1" si="6"/>
        <v>0</v>
      </c>
      <c r="AB63" s="228" t="str">
        <f t="shared" ca="1" si="7"/>
        <v>TinPT Sukses Inti Makmur (SIM)</v>
      </c>
    </row>
    <row r="64" spans="1:28" s="227" customFormat="1" ht="25" customHeight="1">
      <c r="A64" s="181" t="s">
        <v>15078</v>
      </c>
      <c r="B64" s="182" t="str">
        <f ca="1">IF(LEN(A64)=0,"",INDEX('Smelter Look-up'!$A:$A,MATCH($A64,'Smelter Look-up'!$E:$E,0)))</f>
        <v>Tin</v>
      </c>
      <c r="C64" s="186" t="str">
        <f ca="1">IF(LEN(A64)=0,"",INDEX('Smelter Look-up'!$C:$C,MATCH($A64,'Smelter Look-up'!$E:$E,0)))</f>
        <v>PT Menara Cipta Mulia</v>
      </c>
      <c r="D64" s="230"/>
      <c r="E64" s="182" t="str">
        <f ca="1">IF(ISERROR($V64),"",OFFSET('Smelter Look-up'!$D$4,$V64-4,0)&amp;"")</f>
        <v>INDONESIA</v>
      </c>
      <c r="F64" s="182" t="str">
        <f ca="1">IF(ISERROR($V64),"",OFFSET('Smelter Look-up'!$E$4,$V64-4,0))</f>
        <v>CID002835</v>
      </c>
      <c r="G64" s="182" t="str">
        <f ca="1">IF(C64=$X$4,IF(ISERROR($V64),"Enter smelter details","RMI"),IF(ISERROR($V64),"",OFFSET('Smelter Look-up'!$F$4,$V64-4,0)))</f>
        <v>RMI</v>
      </c>
      <c r="H64" s="183">
        <f ca="1">IF(ISERROR($V64),"",OFFSET('Smelter Look-up'!$G$4,$V64-4,0))</f>
        <v>0</v>
      </c>
      <c r="I64" s="184" t="str">
        <f ca="1">IF(ISERROR($V64),"",OFFSET('Smelter Look-up'!$H$4,$V64-4,0))</f>
        <v>Mentawak</v>
      </c>
      <c r="J64" s="184" t="str">
        <f ca="1">IF(ISERROR($V64),"",OFFSET('Smelter Look-up'!$I$4,$V64-4,0))</f>
        <v>Kepulauan Bangka Belitung</v>
      </c>
      <c r="K64" s="224"/>
      <c r="L64" s="224"/>
      <c r="M64" s="224"/>
      <c r="N64" s="224" t="s">
        <v>15077</v>
      </c>
      <c r="O64" s="224" t="s">
        <v>15899</v>
      </c>
      <c r="P64" s="185" t="s">
        <v>485</v>
      </c>
      <c r="Q64" s="225"/>
      <c r="R64" s="182" t="str">
        <f ca="1">IF(ISERROR($V64),"",OFFSET('Smelter Look-up'!$C$4,$V64-4,0)&amp;"")</f>
        <v>PT Menara Cipta Mulia</v>
      </c>
      <c r="S64" s="181" t="str">
        <f t="shared" ca="1" si="5"/>
        <v>ID</v>
      </c>
      <c r="T64" s="181" t="str">
        <f ca="1">IF(B64="","",IF(ISERROR(MATCH($J64,SorP!$B$1:$B$6226,0)),"",INDIRECT("'SorP'!$A$"&amp;MATCH($S64&amp;$J64,SorP!C:C,0))))</f>
        <v>ID-BB</v>
      </c>
      <c r="U64" s="201"/>
      <c r="V64" s="226">
        <f ca="1">IF(C64="",NA(),IF(OR(C64="Smelter not listed",C64="Smelter not yet identified"),MATCH($B64&amp;$D64,'Smelter Look-up'!$J:$J,0),MATCH($B64&amp;$C64,'Smelter Look-up'!$J:$J,0)))</f>
        <v>516</v>
      </c>
      <c r="X64" s="227">
        <f t="shared" ca="1" si="6"/>
        <v>0</v>
      </c>
      <c r="AB64" s="228" t="str">
        <f t="shared" ca="1" si="7"/>
        <v>TinPT Menara Cipta Mulia</v>
      </c>
    </row>
    <row r="65" spans="1:28" s="227" customFormat="1" ht="25" customHeight="1">
      <c r="A65" s="181" t="s">
        <v>2512</v>
      </c>
      <c r="B65" s="182" t="str">
        <f ca="1">IF(LEN(A65)=0,"",INDEX('Smelter Look-up'!$A:$A,MATCH($A65,'Smelter Look-up'!$E:$E,0)))</f>
        <v>Tin</v>
      </c>
      <c r="C65" s="186" t="str">
        <f ca="1">IF(LEN(A65)=0,"",INDEX('Smelter Look-up'!$C:$C,MATCH($A65,'Smelter Look-up'!$E:$E,0)))</f>
        <v>Guangdong Hanhe Non-Ferrous Metal Co., Ltd.</v>
      </c>
      <c r="D65" s="230"/>
      <c r="E65" s="182" t="str">
        <f ca="1">IF(ISERROR($V65),"",OFFSET('Smelter Look-up'!$D$4,$V65-4,0)&amp;"")</f>
        <v>CHINA</v>
      </c>
      <c r="F65" s="182" t="str">
        <f ca="1">IF(ISERROR($V65),"",OFFSET('Smelter Look-up'!$E$4,$V65-4,0))</f>
        <v>CID003116</v>
      </c>
      <c r="G65" s="182" t="str">
        <f ca="1">IF(C65=$X$4,IF(ISERROR($V65),"Enter smelter details","RMI"),IF(ISERROR($V65),"",OFFSET('Smelter Look-up'!$F$4,$V65-4,0)))</f>
        <v>RMI</v>
      </c>
      <c r="H65" s="183">
        <f ca="1">IF(ISERROR($V65),"",OFFSET('Smelter Look-up'!$G$4,$V65-4,0))</f>
        <v>0</v>
      </c>
      <c r="I65" s="184" t="str">
        <f ca="1">IF(ISERROR($V65),"",OFFSET('Smelter Look-up'!$H$4,$V65-4,0))</f>
        <v>Chaozhou</v>
      </c>
      <c r="J65" s="184" t="str">
        <f ca="1">IF(ISERROR($V65),"",OFFSET('Smelter Look-up'!$I$4,$V65-4,0))</f>
        <v>Guangdong Sheng</v>
      </c>
      <c r="K65" s="224"/>
      <c r="L65" s="224"/>
      <c r="M65" s="224"/>
      <c r="N65" s="224"/>
      <c r="O65" s="224"/>
      <c r="P65" s="185"/>
      <c r="Q65" s="225"/>
      <c r="R65" s="182" t="str">
        <f ca="1">IF(ISERROR($V65),"",OFFSET('Smelter Look-up'!$C$4,$V65-4,0)&amp;"")</f>
        <v>Guangdong Hanhe Non-Ferrous Metal Co., Ltd.</v>
      </c>
      <c r="S65" s="181" t="str">
        <f t="shared" ca="1" si="5"/>
        <v>CN</v>
      </c>
      <c r="T65" s="181" t="str">
        <f ca="1">IF(B65="","",IF(ISERROR(MATCH($J65,SorP!$B$1:$B$6226,0)),"",INDIRECT("'SorP'!$A$"&amp;MATCH($S65&amp;$J65,SorP!C:C,0))))</f>
        <v>CN-GD</v>
      </c>
      <c r="U65" s="201"/>
      <c r="V65" s="226">
        <f ca="1">IF(C65="",NA(),IF(OR(C65="Smelter not listed",C65="Smelter not yet identified"),MATCH($B65&amp;$D65,'Smelter Look-up'!$J:$J,0),MATCH($B65&amp;$C65,'Smelter Look-up'!$J:$J,0)))</f>
        <v>455</v>
      </c>
      <c r="X65" s="227">
        <f t="shared" ca="1" si="6"/>
        <v>0</v>
      </c>
      <c r="AB65" s="228" t="str">
        <f t="shared" ca="1" si="7"/>
        <v>TinGuangdong Hanhe Non-Ferrous Metal Co., Ltd.</v>
      </c>
    </row>
    <row r="66" spans="1:28" s="227" customFormat="1" ht="25" customHeight="1">
      <c r="A66" s="181" t="s">
        <v>12908</v>
      </c>
      <c r="B66" s="182" t="str">
        <f ca="1">IF(LEN(A66)=0,"",INDEX('Smelter Look-up'!$A:$A,MATCH($A66,'Smelter Look-up'!$E:$E,0)))</f>
        <v>Tin</v>
      </c>
      <c r="C66" s="186" t="str">
        <f ca="1">IF(LEN(A66)=0,"",INDEX('Smelter Look-up'!$C:$C,MATCH($A66,'Smelter Look-up'!$E:$E,0)))</f>
        <v>Chifeng Dajingzi Tin Industry Co., Ltd.</v>
      </c>
      <c r="D66" s="230"/>
      <c r="E66" s="182" t="str">
        <f ca="1">IF(ISERROR($V66),"",OFFSET('Smelter Look-up'!$D$4,$V66-4,0)&amp;"")</f>
        <v>CHINA</v>
      </c>
      <c r="F66" s="182" t="str">
        <f ca="1">IF(ISERROR($V66),"",OFFSET('Smelter Look-up'!$E$4,$V66-4,0))</f>
        <v>CID003190</v>
      </c>
      <c r="G66" s="182" t="str">
        <f ca="1">IF(C66=$X$4,IF(ISERROR($V66),"Enter smelter details","RMI"),IF(ISERROR($V66),"",OFFSET('Smelter Look-up'!$F$4,$V66-4,0)))</f>
        <v>RMI</v>
      </c>
      <c r="H66" s="183">
        <f ca="1">IF(ISERROR($V66),"",OFFSET('Smelter Look-up'!$G$4,$V66-4,0))</f>
        <v>0</v>
      </c>
      <c r="I66" s="184" t="str">
        <f ca="1">IF(ISERROR($V66),"",OFFSET('Smelter Look-up'!$H$4,$V66-4,0))</f>
        <v>Chifeng</v>
      </c>
      <c r="J66" s="184" t="str">
        <f ca="1">IF(ISERROR($V66),"",OFFSET('Smelter Look-up'!$I$4,$V66-4,0))</f>
        <v>Nei Mongol Zizhiqu</v>
      </c>
      <c r="K66" s="224"/>
      <c r="L66" s="224"/>
      <c r="M66" s="224"/>
      <c r="N66" s="224"/>
      <c r="O66" s="224"/>
      <c r="P66" s="185"/>
      <c r="Q66" s="225"/>
      <c r="R66" s="182" t="str">
        <f ca="1">IF(ISERROR($V66),"",OFFSET('Smelter Look-up'!$C$4,$V66-4,0)&amp;"")</f>
        <v>Chifeng Dajingzi Tin Industry Co., Ltd.</v>
      </c>
      <c r="S66" s="181" t="str">
        <f t="shared" ca="1" si="5"/>
        <v>CN</v>
      </c>
      <c r="T66" s="181" t="str">
        <f ca="1">IF(B66="","",IF(ISERROR(MATCH($J66,SorP!$B$1:$B$6226,0)),"",INDIRECT("'SorP'!$A$"&amp;MATCH($S66&amp;$J66,SorP!C:C,0))))</f>
        <v>CN-NM</v>
      </c>
      <c r="U66" s="201"/>
      <c r="V66" s="226">
        <f ca="1">IF(C66="",NA(),IF(OR(C66="Smelter not listed",C66="Smelter not yet identified"),MATCH($B66&amp;$D66,'Smelter Look-up'!$J:$J,0),MATCH($B66&amp;$C66,'Smelter Look-up'!$J:$J,0)))</f>
        <v>412</v>
      </c>
      <c r="X66" s="227">
        <f t="shared" ca="1" si="6"/>
        <v>0</v>
      </c>
      <c r="AB66" s="228" t="str">
        <f t="shared" ca="1" si="7"/>
        <v>TinChifeng Dajingzi Tin Industry Co., Ltd.</v>
      </c>
    </row>
    <row r="67" spans="1:28" s="227" customFormat="1" ht="25" customHeight="1">
      <c r="A67" s="181" t="s">
        <v>14001</v>
      </c>
      <c r="B67" s="182" t="str">
        <f ca="1">IF(LEN(A67)=0,"",INDEX('Smelter Look-up'!$A:$A,MATCH($A67,'Smelter Look-up'!$E:$E,0)))</f>
        <v>Tin</v>
      </c>
      <c r="C67" s="186" t="str">
        <f ca="1">IF(LEN(A67)=0,"",INDEX('Smelter Look-up'!$C:$C,MATCH($A67,'Smelter Look-up'!$E:$E,0)))</f>
        <v>PT Bangka Serumpun</v>
      </c>
      <c r="D67" s="230"/>
      <c r="E67" s="182" t="str">
        <f ca="1">IF(ISERROR($V67),"",OFFSET('Smelter Look-up'!$D$4,$V67-4,0)&amp;"")</f>
        <v>INDONESIA</v>
      </c>
      <c r="F67" s="182" t="str">
        <f ca="1">IF(ISERROR($V67),"",OFFSET('Smelter Look-up'!$E$4,$V67-4,0))</f>
        <v>CID003205</v>
      </c>
      <c r="G67" s="182" t="str">
        <f ca="1">IF(C67=$X$4,IF(ISERROR($V67),"Enter smelter details","RMI"),IF(ISERROR($V67),"",OFFSET('Smelter Look-up'!$F$4,$V67-4,0)))</f>
        <v>RMI</v>
      </c>
      <c r="H67" s="183">
        <f ca="1">IF(ISERROR($V67),"",OFFSET('Smelter Look-up'!$G$4,$V67-4,0))</f>
        <v>0</v>
      </c>
      <c r="I67" s="184" t="str">
        <f ca="1">IF(ISERROR($V67),"",OFFSET('Smelter Look-up'!$H$4,$V67-4,0))</f>
        <v>Pangkalpinang</v>
      </c>
      <c r="J67" s="184" t="str">
        <f ca="1">IF(ISERROR($V67),"",OFFSET('Smelter Look-up'!$I$4,$V67-4,0))</f>
        <v>Kepulauan Bangka Belitung</v>
      </c>
      <c r="K67" s="224"/>
      <c r="L67" s="224"/>
      <c r="M67" s="224"/>
      <c r="N67" s="224" t="s">
        <v>12914</v>
      </c>
      <c r="O67" s="224" t="s">
        <v>15925</v>
      </c>
      <c r="P67" s="185" t="s">
        <v>485</v>
      </c>
      <c r="Q67" s="225"/>
      <c r="R67" s="182" t="str">
        <f ca="1">IF(ISERROR($V67),"",OFFSET('Smelter Look-up'!$C$4,$V67-4,0)&amp;"")</f>
        <v>PT Bangka Serumpun</v>
      </c>
      <c r="S67" s="181" t="str">
        <f t="shared" ca="1" si="5"/>
        <v>ID</v>
      </c>
      <c r="T67" s="181" t="str">
        <f ca="1">IF(B67="","",IF(ISERROR(MATCH($J67,SorP!$B$1:$B$6226,0)),"",INDIRECT("'SorP'!$A$"&amp;MATCH($S67&amp;$J67,SorP!C:C,0))))</f>
        <v>ID-BB</v>
      </c>
      <c r="U67" s="201"/>
      <c r="V67" s="226">
        <f ca="1">IF(C67="",NA(),IF(OR(C67="Smelter not listed",C67="Smelter not yet identified"),MATCH($B67&amp;$D67,'Smelter Look-up'!$J:$J,0),MATCH($B67&amp;$C67,'Smelter Look-up'!$J:$J,0)))</f>
        <v>509</v>
      </c>
      <c r="X67" s="227">
        <f t="shared" ca="1" si="6"/>
        <v>0</v>
      </c>
      <c r="AB67" s="228" t="str">
        <f t="shared" ca="1" si="7"/>
        <v>TinPT Bangka Serumpun</v>
      </c>
    </row>
    <row r="68" spans="1:28" s="227" customFormat="1" ht="25" customHeight="1">
      <c r="A68" s="181" t="s">
        <v>13161</v>
      </c>
      <c r="B68" s="182" t="str">
        <f ca="1">IF(LEN(A68)=0,"",INDEX('Smelter Look-up'!$A:$A,MATCH($A68,'Smelter Look-up'!$E:$E,0)))</f>
        <v>Tin</v>
      </c>
      <c r="C68" s="186" t="str">
        <f ca="1">IF(LEN(A68)=0,"",INDEX('Smelter Look-up'!$C:$C,MATCH($A68,'Smelter Look-up'!$E:$E,0)))</f>
        <v>Tin Technology &amp; Refining</v>
      </c>
      <c r="D68" s="230"/>
      <c r="E68" s="182" t="str">
        <f ca="1">IF(ISERROR($V68),"",OFFSET('Smelter Look-up'!$D$4,$V68-4,0)&amp;"")</f>
        <v>UNITED STATES OF AMERICA</v>
      </c>
      <c r="F68" s="182" t="str">
        <f ca="1">IF(ISERROR($V68),"",OFFSET('Smelter Look-up'!$E$4,$V68-4,0))</f>
        <v>CID003325</v>
      </c>
      <c r="G68" s="182" t="str">
        <f ca="1">IF(C68=$X$4,IF(ISERROR($V68),"Enter smelter details","RMI"),IF(ISERROR($V68),"",OFFSET('Smelter Look-up'!$F$4,$V68-4,0)))</f>
        <v>RMI</v>
      </c>
      <c r="H68" s="183">
        <f ca="1">IF(ISERROR($V68),"",OFFSET('Smelter Look-up'!$G$4,$V68-4,0))</f>
        <v>0</v>
      </c>
      <c r="I68" s="184" t="str">
        <f ca="1">IF(ISERROR($V68),"",OFFSET('Smelter Look-up'!$H$4,$V68-4,0))</f>
        <v>West Chester</v>
      </c>
      <c r="J68" s="184" t="str">
        <f ca="1">IF(ISERROR($V68),"",OFFSET('Smelter Look-up'!$I$4,$V68-4,0))</f>
        <v>Pennsylvania</v>
      </c>
      <c r="K68" s="224"/>
      <c r="L68" s="224"/>
      <c r="M68" s="224"/>
      <c r="N68" s="224"/>
      <c r="O68" s="224"/>
      <c r="P68" s="185"/>
      <c r="Q68" s="225"/>
      <c r="R68" s="182" t="str">
        <f ca="1">IF(ISERROR($V68),"",OFFSET('Smelter Look-up'!$C$4,$V68-4,0)&amp;"")</f>
        <v>Tin Technology &amp; Refining</v>
      </c>
      <c r="S68" s="181" t="str">
        <f t="shared" ca="1" si="5"/>
        <v>US</v>
      </c>
      <c r="T68" s="181" t="str">
        <f ca="1">IF(B68="","",IF(ISERROR(MATCH($J68,SorP!$B$1:$B$6226,0)),"",INDIRECT("'SorP'!$A$"&amp;MATCH($S68&amp;$J68,SorP!C:C,0))))</f>
        <v>US-PA</v>
      </c>
      <c r="U68" s="201"/>
      <c r="V68" s="226">
        <f ca="1">IF(C68="",NA(),IF(OR(C68="Smelter not listed",C68="Smelter not yet identified"),MATCH($B68&amp;$D68,'Smelter Look-up'!$J:$J,0),MATCH($B68&amp;$C68,'Smelter Look-up'!$J:$J,0)))</f>
        <v>551</v>
      </c>
      <c r="X68" s="227">
        <f t="shared" ca="1" si="6"/>
        <v>0</v>
      </c>
      <c r="AB68" s="228" t="str">
        <f t="shared" ca="1" si="7"/>
        <v>TinTin Technology &amp; Refining</v>
      </c>
    </row>
    <row r="69" spans="1:28" s="227" customFormat="1" ht="25" customHeight="1">
      <c r="A69" s="181" t="s">
        <v>15082</v>
      </c>
      <c r="B69" s="182" t="str">
        <f ca="1">IF(LEN(A69)=0,"",INDEX('Smelter Look-up'!$A:$A,MATCH($A69,'Smelter Look-up'!$E:$E,0)))</f>
        <v>Tin</v>
      </c>
      <c r="C69" s="186" t="str">
        <f ca="1">IF(LEN(A69)=0,"",INDEX('Smelter Look-up'!$C:$C,MATCH($A69,'Smelter Look-up'!$E:$E,0)))</f>
        <v>PT Rajawali Rimba Perkasa</v>
      </c>
      <c r="D69" s="230"/>
      <c r="E69" s="182" t="str">
        <f ca="1">IF(ISERROR($V69),"",OFFSET('Smelter Look-up'!$D$4,$V69-4,0)&amp;"")</f>
        <v>INDONESIA</v>
      </c>
      <c r="F69" s="182" t="str">
        <f ca="1">IF(ISERROR($V69),"",OFFSET('Smelter Look-up'!$E$4,$V69-4,0))</f>
        <v>CID003381</v>
      </c>
      <c r="G69" s="182" t="str">
        <f ca="1">IF(C69=$X$4,IF(ISERROR($V69),"Enter smelter details","RMI"),IF(ISERROR($V69),"",OFFSET('Smelter Look-up'!$F$4,$V69-4,0)))</f>
        <v>RMI</v>
      </c>
      <c r="H69" s="183">
        <f ca="1">IF(ISERROR($V69),"",OFFSET('Smelter Look-up'!$G$4,$V69-4,0))</f>
        <v>0</v>
      </c>
      <c r="I69" s="184" t="str">
        <f ca="1">IF(ISERROR($V69),"",OFFSET('Smelter Look-up'!$H$4,$V69-4,0))</f>
        <v>Tukak Sadai</v>
      </c>
      <c r="J69" s="184" t="str">
        <f ca="1">IF(ISERROR($V69),"",OFFSET('Smelter Look-up'!$I$4,$V69-4,0))</f>
        <v>Kepulauan Bangka Belitung</v>
      </c>
      <c r="K69" s="224" t="s">
        <v>15908</v>
      </c>
      <c r="L69" s="224" t="s">
        <v>15909</v>
      </c>
      <c r="M69" s="224"/>
      <c r="N69" s="224" t="s">
        <v>15081</v>
      </c>
      <c r="O69" s="224" t="s">
        <v>15899</v>
      </c>
      <c r="P69" s="185" t="s">
        <v>485</v>
      </c>
      <c r="Q69" s="225"/>
      <c r="R69" s="182" t="str">
        <f ca="1">IF(ISERROR($V69),"",OFFSET('Smelter Look-up'!$C$4,$V69-4,0)&amp;"")</f>
        <v>PT Rajawali Rimba Perkasa</v>
      </c>
      <c r="S69" s="181" t="str">
        <f t="shared" ref="S69" ca="1" si="8">IF(B69="","",IF(ISERROR(MATCH($E69,CL,0)),"Unknown",INDIRECT("'C'!$A$"&amp;MATCH($E69,CL,0)+1)))</f>
        <v>ID</v>
      </c>
      <c r="T69" s="181" t="str">
        <f ca="1">IF(B69="","",IF(ISERROR(MATCH($J69,SorP!$B$1:$B$6226,0)),"",INDIRECT("'SorP'!$A$"&amp;MATCH($S69&amp;$J69,SorP!C:C,0))))</f>
        <v>ID-BB</v>
      </c>
      <c r="U69" s="201"/>
      <c r="V69" s="226">
        <f ca="1">IF(C69="",NA(),IF(OR(C69="Smelter not listed",C69="Smelter not yet identified"),MATCH($B69&amp;$D69,'Smelter Look-up'!$J:$J,0),MATCH($B69&amp;$C69,'Smelter Look-up'!$J:$J,0)))</f>
        <v>524</v>
      </c>
      <c r="X69" s="227">
        <f t="shared" ref="X69" ca="1" si="9">IF(AND(C69="Smelter not listed",OR(LEN(D69)=0,LEN(E69)=0)),1,0)</f>
        <v>0</v>
      </c>
      <c r="AB69" s="228" t="str">
        <f t="shared" ref="AB69" ca="1" si="10">B69&amp;C69</f>
        <v>TinPT Rajawali Rimba Perkasa</v>
      </c>
    </row>
    <row r="70" spans="1:28" s="227" customFormat="1" ht="25" customHeight="1">
      <c r="A70" s="181" t="s">
        <v>13840</v>
      </c>
      <c r="B70" s="182" t="str">
        <f ca="1">IF(LEN(A70)=0,"",INDEX('Smelter Look-up'!$A:$A,MATCH($A70,'Smelter Look-up'!$E:$E,0)))</f>
        <v>Tin</v>
      </c>
      <c r="C70" s="186" t="str">
        <f ca="1">IF(LEN(A70)=0,"",INDEX('Smelter Look-up'!$C:$C,MATCH($A70,'Smelter Look-up'!$E:$E,0)))</f>
        <v>Luna Smelter, Ltd.</v>
      </c>
      <c r="D70" s="230"/>
      <c r="E70" s="182" t="str">
        <f ca="1">IF(ISERROR($V70),"",OFFSET('Smelter Look-up'!$D$4,$V70-4,0)&amp;"")</f>
        <v>RWANDA</v>
      </c>
      <c r="F70" s="182" t="str">
        <f ca="1">IF(ISERROR($V70),"",OFFSET('Smelter Look-up'!$E$4,$V70-4,0))</f>
        <v>CID003387</v>
      </c>
      <c r="G70" s="182" t="str">
        <f ca="1">IF(C70=$X$4,IF(ISERROR($V70),"Enter smelter details","RMI"),IF(ISERROR($V70),"",OFFSET('Smelter Look-up'!$F$4,$V70-4,0)))</f>
        <v>RMI</v>
      </c>
      <c r="H70" s="183">
        <f ca="1">IF(ISERROR($V70),"",OFFSET('Smelter Look-up'!$G$4,$V70-4,0))</f>
        <v>0</v>
      </c>
      <c r="I70" s="184" t="str">
        <f ca="1">IF(ISERROR($V70),"",OFFSET('Smelter Look-up'!$H$4,$V70-4,0))</f>
        <v>Kigali</v>
      </c>
      <c r="J70" s="184" t="str">
        <f ca="1">IF(ISERROR($V70),"",OFFSET('Smelter Look-up'!$I$4,$V70-4,0))</f>
        <v>City of Kigali</v>
      </c>
      <c r="K70" s="224"/>
      <c r="L70" s="224"/>
      <c r="M70" s="224"/>
      <c r="N70" s="224"/>
      <c r="O70" s="224"/>
      <c r="P70" s="185"/>
      <c r="Q70" s="225"/>
      <c r="R70" s="182" t="str">
        <f ca="1">IF(ISERROR($V70),"",OFFSET('Smelter Look-up'!$C$4,$V70-4,0)&amp;"")</f>
        <v>Luna Smelter, Ltd.</v>
      </c>
      <c r="S70" s="181" t="str">
        <f t="shared" ref="S70:S101" ca="1" si="11">IF(B70="","",IF(ISERROR(MATCH($E70,CL,0)),"Unknown",INDIRECT("'C'!$A$"&amp;MATCH($E70,CL,0)+1)))</f>
        <v>RW</v>
      </c>
      <c r="T70" s="181" t="str">
        <f ca="1">IF(B70="","",IF(ISERROR(MATCH($J70,SorP!$B$1:$B$6226,0)),"",INDIRECT("'SorP'!$A$"&amp;MATCH($S70&amp;$J70,SorP!C:C,0))))</f>
        <v>RW-01</v>
      </c>
      <c r="U70" s="201"/>
      <c r="V70" s="226">
        <f ca="1">IF(C70="",NA(),IF(OR(C70="Smelter not listed",C70="Smelter not yet identified"),MATCH($B70&amp;$D70,'Smelter Look-up'!$J:$J,0),MATCH($B70&amp;$C70,'Smelter Look-up'!$J:$J,0)))</f>
        <v>471</v>
      </c>
      <c r="X70" s="227">
        <f t="shared" ref="X70:X101" ca="1" si="12">IF(AND(C70="Smelter not listed",OR(LEN(D70)=0,LEN(E70)=0)),1,0)</f>
        <v>0</v>
      </c>
      <c r="AB70" s="228" t="str">
        <f t="shared" ref="AB70:AB101" ca="1" si="13">B70&amp;C70</f>
        <v>TinLuna Smelter, Ltd.</v>
      </c>
    </row>
    <row r="71" spans="1:28" s="227" customFormat="1" ht="25" customHeight="1">
      <c r="A71" s="181" t="s">
        <v>13841</v>
      </c>
      <c r="B71" s="182" t="str">
        <f ca="1">IF(LEN(A71)=0,"",INDEX('Smelter Look-up'!$A:$A,MATCH($A71,'Smelter Look-up'!$E:$E,0)))</f>
        <v>Tin</v>
      </c>
      <c r="C71" s="186" t="str">
        <f ca="1">IF(LEN(A71)=0,"",INDEX('Smelter Look-up'!$C:$C,MATCH($A71,'Smelter Look-up'!$E:$E,0)))</f>
        <v>PT Mitra Sukses Globalindo</v>
      </c>
      <c r="D71" s="230"/>
      <c r="E71" s="182" t="str">
        <f ca="1">IF(ISERROR($V71),"",OFFSET('Smelter Look-up'!$D$4,$V71-4,0)&amp;"")</f>
        <v>INDONESIA</v>
      </c>
      <c r="F71" s="182" t="str">
        <f ca="1">IF(ISERROR($V71),"",OFFSET('Smelter Look-up'!$E$4,$V71-4,0))</f>
        <v>CID003449</v>
      </c>
      <c r="G71" s="182" t="str">
        <f ca="1">IF(C71=$X$4,IF(ISERROR($V71),"Enter smelter details","RMI"),IF(ISERROR($V71),"",OFFSET('Smelter Look-up'!$F$4,$V71-4,0)))</f>
        <v>RMI</v>
      </c>
      <c r="H71" s="183">
        <f ca="1">IF(ISERROR($V71),"",OFFSET('Smelter Look-up'!$G$4,$V71-4,0))</f>
        <v>0</v>
      </c>
      <c r="I71" s="184" t="str">
        <f ca="1">IF(ISERROR($V71),"",OFFSET('Smelter Look-up'!$H$4,$V71-4,0))</f>
        <v>Pangkalpinang</v>
      </c>
      <c r="J71" s="184" t="str">
        <f ca="1">IF(ISERROR($V71),"",OFFSET('Smelter Look-up'!$I$4,$V71-4,0))</f>
        <v>Kepulauan Bangka Belitung</v>
      </c>
      <c r="K71" s="224"/>
      <c r="L71" s="224"/>
      <c r="M71" s="224"/>
      <c r="N71" s="224"/>
      <c r="O71" s="224"/>
      <c r="P71" s="185"/>
      <c r="Q71" s="225"/>
      <c r="R71" s="182" t="str">
        <f ca="1">IF(ISERROR($V71),"",OFFSET('Smelter Look-up'!$C$4,$V71-4,0)&amp;"")</f>
        <v>PT Mitra Sukses Globalindo</v>
      </c>
      <c r="S71" s="181" t="str">
        <f t="shared" ca="1" si="11"/>
        <v>ID</v>
      </c>
      <c r="T71" s="181" t="str">
        <f ca="1">IF(B71="","",IF(ISERROR(MATCH($J71,SorP!$B$1:$B$6226,0)),"",INDIRECT("'SorP'!$A$"&amp;MATCH($S71&amp;$J71,SorP!C:C,0))))</f>
        <v>ID-BB</v>
      </c>
      <c r="U71" s="201"/>
      <c r="V71" s="226">
        <f ca="1">IF(C71="",NA(),IF(OR(C71="Smelter not listed",C71="Smelter not yet identified"),MATCH($B71&amp;$D71,'Smelter Look-up'!$J:$J,0),MATCH($B71&amp;$C71,'Smelter Look-up'!$J:$J,0)))</f>
        <v>519</v>
      </c>
      <c r="X71" s="227">
        <f t="shared" ca="1" si="12"/>
        <v>0</v>
      </c>
      <c r="AB71" s="228" t="str">
        <f t="shared" ca="1" si="13"/>
        <v>TinPT Mitra Sukses Globalindo</v>
      </c>
    </row>
    <row r="72" spans="1:28" s="227" customFormat="1" ht="25" customHeight="1">
      <c r="A72" s="181" t="s">
        <v>15060</v>
      </c>
      <c r="B72" s="182" t="str">
        <f ca="1">IF(LEN(A72)=0,"",INDEX('Smelter Look-up'!$A:$A,MATCH($A72,'Smelter Look-up'!$E:$E,0)))</f>
        <v>Tin</v>
      </c>
      <c r="C72" s="186" t="str">
        <f ca="1">IF(LEN(A72)=0,"",INDEX('Smelter Look-up'!$C:$C,MATCH($A72,'Smelter Look-up'!$E:$E,0)))</f>
        <v>CRM Synergies</v>
      </c>
      <c r="D72" s="230"/>
      <c r="E72" s="182" t="str">
        <f ca="1">IF(ISERROR($V72),"",OFFSET('Smelter Look-up'!$D$4,$V72-4,0)&amp;"")</f>
        <v>SPAIN</v>
      </c>
      <c r="F72" s="182" t="str">
        <f ca="1">IF(ISERROR($V72),"",OFFSET('Smelter Look-up'!$E$4,$V72-4,0))</f>
        <v>CID003524</v>
      </c>
      <c r="G72" s="182" t="str">
        <f ca="1">IF(C72=$X$4,IF(ISERROR($V72),"Enter smelter details","RMI"),IF(ISERROR($V72),"",OFFSET('Smelter Look-up'!$F$4,$V72-4,0)))</f>
        <v>RMI</v>
      </c>
      <c r="H72" s="183">
        <f ca="1">IF(ISERROR($V72),"",OFFSET('Smelter Look-up'!$G$4,$V72-4,0))</f>
        <v>0</v>
      </c>
      <c r="I72" s="184" t="str">
        <f ca="1">IF(ISERROR($V72),"",OFFSET('Smelter Look-up'!$H$4,$V72-4,0))</f>
        <v>Toledo</v>
      </c>
      <c r="J72" s="184" t="str">
        <f ca="1">IF(ISERROR($V72),"",OFFSET('Smelter Look-up'!$I$4,$V72-4,0))</f>
        <v>Toledo</v>
      </c>
      <c r="K72" s="224"/>
      <c r="L72" s="224"/>
      <c r="M72" s="224"/>
      <c r="N72" s="224"/>
      <c r="O72" s="224"/>
      <c r="P72" s="185"/>
      <c r="Q72" s="225"/>
      <c r="R72" s="182" t="str">
        <f ca="1">IF(ISERROR($V72),"",OFFSET('Smelter Look-up'!$C$4,$V72-4,0)&amp;"")</f>
        <v>CRM Synergies</v>
      </c>
      <c r="S72" s="181" t="str">
        <f t="shared" ca="1" si="11"/>
        <v>ES</v>
      </c>
      <c r="T72" s="181" t="str">
        <f ca="1">IF(B72="","",IF(ISERROR(MATCH($J72,SorP!$B$1:$B$6226,0)),"",INDIRECT("'SorP'!$A$"&amp;MATCH($S72&amp;$J72,SorP!C:C,0))))</f>
        <v>ES-TO</v>
      </c>
      <c r="U72" s="201"/>
      <c r="V72" s="226">
        <f ca="1">IF(C72="",NA(),IF(OR(C72="Smelter not listed",C72="Smelter not yet identified"),MATCH($B72&amp;$D72,'Smelter Look-up'!$J:$J,0),MATCH($B72&amp;$C72,'Smelter Look-up'!$J:$J,0)))</f>
        <v>422</v>
      </c>
      <c r="X72" s="227">
        <f t="shared" ca="1" si="12"/>
        <v>0</v>
      </c>
      <c r="AB72" s="228" t="str">
        <f t="shared" ca="1" si="13"/>
        <v>TinCRM Synergies</v>
      </c>
    </row>
    <row r="73" spans="1:28" s="227" customFormat="1" ht="25" customHeight="1">
      <c r="A73" s="181" t="s">
        <v>15068</v>
      </c>
      <c r="B73" s="182" t="str">
        <f ca="1">IF(LEN(A73)=0,"",INDEX('Smelter Look-up'!$A:$A,MATCH($A73,'Smelter Look-up'!$E:$E,0)))</f>
        <v>Tin</v>
      </c>
      <c r="C73" s="186" t="str">
        <f ca="1">IF(LEN(A73)=0,"",INDEX('Smelter Look-up'!$C:$C,MATCH($A73,'Smelter Look-up'!$E:$E,0)))</f>
        <v>Fabrica Auricchio Industria e Comercio Ltda.</v>
      </c>
      <c r="D73" s="230"/>
      <c r="E73" s="182" t="str">
        <f ca="1">IF(ISERROR($V73),"",OFFSET('Smelter Look-up'!$D$4,$V73-4,0)&amp;"")</f>
        <v>BRAZIL</v>
      </c>
      <c r="F73" s="182" t="str">
        <f ca="1">IF(ISERROR($V73),"",OFFSET('Smelter Look-up'!$E$4,$V73-4,0))</f>
        <v>CID003582</v>
      </c>
      <c r="G73" s="182" t="str">
        <f ca="1">IF(C73=$X$4,IF(ISERROR($V73),"Enter smelter details","RMI"),IF(ISERROR($V73),"",OFFSET('Smelter Look-up'!$F$4,$V73-4,0)))</f>
        <v>RMI</v>
      </c>
      <c r="H73" s="183">
        <f ca="1">IF(ISERROR($V73),"",OFFSET('Smelter Look-up'!$G$4,$V73-4,0))</f>
        <v>0</v>
      </c>
      <c r="I73" s="184" t="str">
        <f ca="1">IF(ISERROR($V73),"",OFFSET('Smelter Look-up'!$H$4,$V73-4,0))</f>
        <v>Mogi das Cruzes</v>
      </c>
      <c r="J73" s="184" t="str">
        <f ca="1">IF(ISERROR($V73),"",OFFSET('Smelter Look-up'!$I$4,$V73-4,0))</f>
        <v>São Paulo</v>
      </c>
      <c r="K73" s="224"/>
      <c r="L73" s="224"/>
      <c r="M73" s="224"/>
      <c r="N73" s="224"/>
      <c r="O73" s="224"/>
      <c r="P73" s="185"/>
      <c r="Q73" s="225"/>
      <c r="R73" s="182" t="str">
        <f ca="1">IF(ISERROR($V73),"",OFFSET('Smelter Look-up'!$C$4,$V73-4,0)&amp;"")</f>
        <v>Fabrica Auricchio Industria e Comercio Ltda.</v>
      </c>
      <c r="S73" s="181" t="str">
        <f t="shared" ca="1" si="11"/>
        <v>BR</v>
      </c>
      <c r="T73" s="181" t="str">
        <f ca="1">IF(B73="","",IF(ISERROR(MATCH($J73,SorP!$B$1:$B$6226,0)),"",INDIRECT("'SorP'!$A$"&amp;MATCH($S73&amp;$J73,SorP!C:C,0))))</f>
        <v>BR-SP</v>
      </c>
      <c r="U73" s="201"/>
      <c r="V73" s="226">
        <f ca="1">IF(C73="",NA(),IF(OR(C73="Smelter not listed",C73="Smelter not yet identified"),MATCH($B73&amp;$D73,'Smelter Look-up'!$J:$J,0),MATCH($B73&amp;$C73,'Smelter Look-up'!$J:$J,0)))</f>
        <v>441</v>
      </c>
      <c r="X73" s="227">
        <f t="shared" ca="1" si="12"/>
        <v>0</v>
      </c>
      <c r="AB73" s="228" t="str">
        <f t="shared" ca="1" si="13"/>
        <v>TinFabrica Auricchio Industria e Comercio Ltda.</v>
      </c>
    </row>
    <row r="74" spans="1:28" s="227" customFormat="1" ht="25" customHeight="1">
      <c r="A74" s="181" t="s">
        <v>15438</v>
      </c>
      <c r="B74" s="182" t="str">
        <f ca="1">IF(LEN(A74)=0,"",INDEX('Smelter Look-up'!$A:$A,MATCH($A74,'Smelter Look-up'!$E:$E,0)))</f>
        <v>Tin</v>
      </c>
      <c r="C74" s="186" t="str">
        <f ca="1">IF(LEN(A74)=0,"",INDEX('Smelter Look-up'!$C:$C,MATCH($A74,'Smelter Look-up'!$E:$E,0)))</f>
        <v>DS Myanmar</v>
      </c>
      <c r="D74" s="230"/>
      <c r="E74" s="182" t="str">
        <f ca="1">IF(ISERROR($V74),"",OFFSET('Smelter Look-up'!$D$4,$V74-4,0)&amp;"")</f>
        <v>MYANMAR</v>
      </c>
      <c r="F74" s="182" t="str">
        <f ca="1">IF(ISERROR($V74),"",OFFSET('Smelter Look-up'!$E$4,$V74-4,0))</f>
        <v>CID003831</v>
      </c>
      <c r="G74" s="182" t="str">
        <f ca="1">IF(C74=$X$4,IF(ISERROR($V74),"Enter smelter details","RMI"),IF(ISERROR($V74),"",OFFSET('Smelter Look-up'!$F$4,$V74-4,0)))</f>
        <v>RMI</v>
      </c>
      <c r="H74" s="183">
        <f ca="1">IF(ISERROR($V74),"",OFFSET('Smelter Look-up'!$G$4,$V74-4,0))</f>
        <v>0</v>
      </c>
      <c r="I74" s="184" t="str">
        <f ca="1">IF(ISERROR($V74),"",OFFSET('Smelter Look-up'!$H$4,$V74-4,0))</f>
        <v>Yangon</v>
      </c>
      <c r="J74" s="184" t="str">
        <f ca="1">IF(ISERROR($V74),"",OFFSET('Smelter Look-up'!$I$4,$V74-4,0))</f>
        <v>Yangon</v>
      </c>
      <c r="K74" s="224"/>
      <c r="L74" s="224"/>
      <c r="M74" s="224"/>
      <c r="N74" s="224" t="s">
        <v>15910</v>
      </c>
      <c r="O74" s="224" t="s">
        <v>15910</v>
      </c>
      <c r="P74" s="185" t="s">
        <v>485</v>
      </c>
      <c r="Q74" s="225"/>
      <c r="R74" s="182" t="str">
        <f ca="1">IF(ISERROR($V74),"",OFFSET('Smelter Look-up'!$C$4,$V74-4,0)&amp;"")</f>
        <v>DS Myanmar</v>
      </c>
      <c r="S74" s="181" t="str">
        <f t="shared" ca="1" si="11"/>
        <v>MM</v>
      </c>
      <c r="T74" s="181" t="str">
        <f ca="1">IF(B74="","",IF(ISERROR(MATCH($J74,SorP!$B$1:$B$6226,0)),"",INDIRECT("'SorP'!$A$"&amp;MATCH($S74&amp;$J74,SorP!C:C,0))))</f>
        <v>MM-06</v>
      </c>
      <c r="U74" s="201"/>
      <c r="V74" s="226">
        <f ca="1">IF(C74="",NA(),IF(OR(C74="Smelter not listed",C74="Smelter not yet identified"),MATCH($B74&amp;$D74,'Smelter Look-up'!$J:$J,0),MATCH($B74&amp;$C74,'Smelter Look-up'!$J:$J,0)))</f>
        <v>431</v>
      </c>
      <c r="X74" s="227">
        <f t="shared" ca="1" si="12"/>
        <v>0</v>
      </c>
      <c r="AB74" s="228" t="str">
        <f t="shared" ca="1" si="13"/>
        <v>TinDS Myanmar</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4618239-7E8C-4C38-BBCF-9F2E404F8337}"/>
    </customSheetView>
  </customSheetViews>
  <mergeCells count="3">
    <mergeCell ref="J2:O2"/>
    <mergeCell ref="B3:E3"/>
    <mergeCell ref="G3:I3"/>
  </mergeCells>
  <phoneticPr fontId="100"/>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HIROSE ELECTRIC CO.,LTD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Please feel free to contact a Hirose business representative.</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54">
      <c r="A8" s="90" t="str">
        <f ca="1">Declaration!B16</f>
        <v>Email – Contact (*):</v>
      </c>
      <c r="B8" s="89" t="str">
        <f>Declaration!D16</f>
        <v>Please feel free to contact a Hirose business representative.
*If you do not know the person in charge, please feel free to contact 「hrs.cmrt.6n@hirose-gl.com」.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94.5">
      <c r="A9" s="90" t="str">
        <f ca="1">Declaration!B17</f>
        <v>Phone – Contact (*):</v>
      </c>
      <c r="B9" s="273" t="str">
        <f>Declaration!D17</f>
        <v>US Main Phone：(630) 282-6700
EU Main Phone：-
Shanghai Main Phone：-
Beijing Main Phone：86-10-8576-9855
Shenzhen Main Phone：0755 82070851
Taiwan Main Phone：-
Shingapore Main Phone：+65 63246113</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Kotaro Hatanaka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hrs.cmrt.6n@hirose-gl.com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45527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https://www.hirose.com/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2" sqref="C12"/>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7.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77">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38">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04">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4.5">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1">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7">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0.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67.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1">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08">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24">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04">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89">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297">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81">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1.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3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56.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3">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40.5">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5">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4">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4">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4">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4">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4">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4">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4">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0.5">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Akane Marumo（丸茂 茜）</cp:lastModifiedBy>
  <cp:lastPrinted>2015-04-21T20:47:43Z</cp:lastPrinted>
  <dcterms:created xsi:type="dcterms:W3CDTF">2010-06-21T21:00:23Z</dcterms:created>
  <dcterms:modified xsi:type="dcterms:W3CDTF">2024-08-23T02:54:49Z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